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worksheets/_rels/sheet3.xml.rels" ContentType="application/vnd.openxmlformats-package.relationships+xml"/>
  <Override PartName="/xl/worksheets/_rels/sheet4.xml.rels" ContentType="application/vnd.openxmlformats-package.relationships+xml"/>
  <Override PartName="/xl/sharedStrings.xml" ContentType="application/vnd.openxmlformats-officedocument.spreadsheetml.sharedStrings+xml"/>
  <Override PartName="/xl/media/image5.wmf" ContentType="image/x-wmf"/>
  <Override PartName="/xl/media/image6.wmf" ContentType="image/x-wmf"/>
  <Override PartName="/xl/media/image7.wmf" ContentType="image/x-wmf"/>
  <Override PartName="/xl/media/image8.wmf" ContentType="image/x-wmf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_rels/drawing1.xml.rels" ContentType="application/vnd.openxmlformats-package.relationships+xml"/>
  <Override PartName="/xl/drawings/_rels/drawing2.xml.rels" ContentType="application/vnd.openxmlformats-package.relationships+xml"/>
  <Override PartName="/xl/drawings/_rels/drawing3.xml.rels" ContentType="application/vnd.openxmlformats-package.relationships+xml"/>
  <Override PartName="/xl/drawings/_rels/drawing4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1"/>
  </bookViews>
  <sheets>
    <sheet name="Comissionado 2026" sheetId="1" state="visible" r:id="rId2"/>
    <sheet name="Celetista 2026" sheetId="2" state="visible" r:id="rId3"/>
    <sheet name="Efetivos 2026" sheetId="3" state="visible" r:id="rId4"/>
    <sheet name="Estágio 2026" sheetId="4" state="visible" r:id="rId5"/>
  </sheets>
  <definedNames>
    <definedName function="false" hidden="false" localSheetId="1" name="_xlnm.Print_Titles" vbProcedure="false">'Celetista 2026'!$1:$8</definedName>
    <definedName function="false" hidden="false" localSheetId="0" name="_xlnm.Print_Titles" vbProcedure="false">'Comissionado 2026'!$1:$6</definedName>
    <definedName function="false" hidden="false" localSheetId="2" name="_xlnm.Print_Titles" vbProcedure="false">'Efetivos 2026'!$1:$4</definedName>
  </definedName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<sst xmlns="http://schemas.openxmlformats.org/spreadsheetml/2006/main" count="179" uniqueCount="94">
  <si>
    <t xml:space="preserve">Instituto de Promoção e de Assistência à Saúde de Servidores do Estado de Sergipe</t>
  </si>
  <si>
    <t xml:space="preserve">TABELA DE VENCIMENTO DE CARGO EM COMISSÃO</t>
  </si>
  <si>
    <t xml:space="preserve">EXERCÍCIO 2026</t>
  </si>
  <si>
    <t xml:space="preserve">CARGOS EM COMISSÃO ESPECIAL</t>
  </si>
  <si>
    <t xml:space="preserve">SÍMBOLO</t>
  </si>
  <si>
    <t xml:space="preserve">CARGO S/ VÍNCULO</t>
  </si>
  <si>
    <t xml:space="preserve">REPRESENTAÇÃO</t>
  </si>
  <si>
    <t xml:space="preserve">CCE-22</t>
  </si>
  <si>
    <t xml:space="preserve">CCE-23</t>
  </si>
  <si>
    <t xml:space="preserve">CARGOS EM COMISSÃO SIMPLES</t>
  </si>
  <si>
    <t xml:space="preserve">GEAPAS – NÍVEL MÉDIO</t>
  </si>
  <si>
    <t xml:space="preserve">GEAPAS – NÍVEL SUPERIOR 1</t>
  </si>
  <si>
    <t xml:space="preserve">GEAPAS – NÍVEL SUPERIOR 2</t>
  </si>
  <si>
    <t xml:space="preserve">CCS-2</t>
  </si>
  <si>
    <t xml:space="preserve">CCS-3</t>
  </si>
  <si>
    <t xml:space="preserve">CCS-4</t>
  </si>
  <si>
    <t xml:space="preserve">CCS-9</t>
  </si>
  <si>
    <t xml:space="preserve">CCS-11</t>
  </si>
  <si>
    <t xml:space="preserve">CCS-12</t>
  </si>
  <si>
    <t xml:space="preserve">CCS-13</t>
  </si>
  <si>
    <t xml:space="preserve">CCS-14</t>
  </si>
  <si>
    <t xml:space="preserve">CCS-15</t>
  </si>
  <si>
    <t xml:space="preserve">CCS-16</t>
  </si>
  <si>
    <t xml:space="preserve">      TABELA DE VENCIMENTO DE CARGOS CELETISTA</t>
  </si>
  <si>
    <t xml:space="preserve">Exercício 2026</t>
  </si>
  <si>
    <t xml:space="preserve">GRUPO OCUPACIONAL NÍVEL BÁSICO</t>
  </si>
  <si>
    <t xml:space="preserve">NÍVEL</t>
  </si>
  <si>
    <t xml:space="preserve">VALOR R$</t>
  </si>
  <si>
    <t xml:space="preserve">A</t>
  </si>
  <si>
    <t xml:space="preserve">B</t>
  </si>
  <si>
    <t xml:space="preserve">CARGOS NÍVEL BÁSICO</t>
  </si>
  <si>
    <t xml:space="preserve">ASSISTENTE ADMINISTRATIVO I</t>
  </si>
  <si>
    <t xml:space="preserve">GRUPO OCUPACIONAL NÍVEL SUPERIOR GERAL</t>
  </si>
  <si>
    <t xml:space="preserve">CARGOS NÍVEL SUPERIOR GERAL</t>
  </si>
  <si>
    <t xml:space="preserve">ANALISTA ADMINISTRATIVO</t>
  </si>
  <si>
    <t xml:space="preserve">GRUPO OCUPACIONAL NÍVEL SUPERIOR CIÊNCIAS BIOLÓGICA E DA SAÚDE</t>
  </si>
  <si>
    <t xml:space="preserve">CARGOS NÍVEL SUPERIOR CIÊNCIAS BIOLÓGICA E DA SAÚDE</t>
  </si>
  <si>
    <t xml:space="preserve">FISIOTERAPEUTA</t>
  </si>
  <si>
    <t xml:space="preserve">PSICÓLOGO </t>
  </si>
  <si>
    <t xml:space="preserve">ASSISTENTE SOCIAL</t>
  </si>
  <si>
    <t xml:space="preserve">TABELA DE VENCIMENTO DE CARGOS EFETIVOS</t>
  </si>
  <si>
    <t xml:space="preserve">Lei nº 7.820 – 04 de Abril de 2014 e alterações – Administração Geral
Lei nº 7.821 – 04 de Abril de 2014 e alterações – Grupo Ocupacional
Lei nº 9.602 – 15 de Janeiro de 2025 – Alteração
Projeto de Lei nº 230 de 18 de Agosto de 2025 – Aumento Salarial</t>
  </si>
  <si>
    <t xml:space="preserve">ADMINISTRAÇÃO GERAL/GRUPO OCUPACIONAL - NÍVEL BÁSICO</t>
  </si>
  <si>
    <t xml:space="preserve">E</t>
  </si>
  <si>
    <t xml:space="preserve">F</t>
  </si>
  <si>
    <t xml:space="preserve">G</t>
  </si>
  <si>
    <t xml:space="preserve">H</t>
  </si>
  <si>
    <t xml:space="preserve">I</t>
  </si>
  <si>
    <t xml:space="preserve">J</t>
  </si>
  <si>
    <t xml:space="preserve">K</t>
  </si>
  <si>
    <t xml:space="preserve">L</t>
  </si>
  <si>
    <t xml:space="preserve">M</t>
  </si>
  <si>
    <t xml:space="preserve">N</t>
  </si>
  <si>
    <t xml:space="preserve">O</t>
  </si>
  <si>
    <t xml:space="preserve">P</t>
  </si>
  <si>
    <t xml:space="preserve">Q</t>
  </si>
  <si>
    <t xml:space="preserve">AGENTE DE SERVIÇOS DE SAÚDE</t>
  </si>
  <si>
    <t xml:space="preserve">AUXILIAR EM ENFERMAGEM</t>
  </si>
  <si>
    <t xml:space="preserve">BALCONISTA</t>
  </si>
  <si>
    <t xml:space="preserve">EXECUTOR DE SERVIÇOS ADMINISTRATIVOS</t>
  </si>
  <si>
    <t xml:space="preserve">EXECUTOR DE SERVIÇOS BÁSICOS</t>
  </si>
  <si>
    <t xml:space="preserve">MOTORISTA</t>
  </si>
  <si>
    <t xml:space="preserve">ADMINISTRAÇÃO GERAL/GRUPO OCUPACIONAL - NÍVEL MÉDIO/TÉCNICO</t>
  </si>
  <si>
    <t xml:space="preserve">CARGOS NÍVEL MÉDIO</t>
  </si>
  <si>
    <t xml:space="preserve">AGENTE ADMINISTRATIVO</t>
  </si>
  <si>
    <t xml:space="preserve">ASSISTENTE ADMINISTRATIVO</t>
  </si>
  <si>
    <t xml:space="preserve">OFICIAL ADMINISTRATIVO</t>
  </si>
  <si>
    <t xml:space="preserve">TÉCNICO DE ENFERMAGEM</t>
  </si>
  <si>
    <t xml:space="preserve">TÉCNICO EM RADIOLOGIA</t>
  </si>
  <si>
    <t xml:space="preserve">TELEFONISTA</t>
  </si>
  <si>
    <t xml:space="preserve">GRUPO OCUPACIONAL - NÍVEL SUPERIOR I</t>
  </si>
  <si>
    <t xml:space="preserve">CARGOS NÍVEL SUPERIOR I</t>
  </si>
  <si>
    <t xml:space="preserve">GRUPO OCUPACIONAL NÍVEL SUPERIOR II</t>
  </si>
  <si>
    <t xml:space="preserve">CARGOS NÍVEL SUPERIOR II</t>
  </si>
  <si>
    <t xml:space="preserve">CIRURGIÃO DENTISTA</t>
  </si>
  <si>
    <t xml:space="preserve">CIRURGIÃO DENTISTA / QPE</t>
  </si>
  <si>
    <t xml:space="preserve">ENFERMEIRO</t>
  </si>
  <si>
    <t xml:space="preserve">ENFERMEIRO / QPE</t>
  </si>
  <si>
    <t xml:space="preserve">GRUPO OCUPACIONAL NÍVEL SUPERIOR III</t>
  </si>
  <si>
    <r>
      <rPr>
        <b val="true"/>
        <sz val="9"/>
        <rFont val="Arial"/>
        <family val="2"/>
        <charset val="1"/>
      </rPr>
      <t xml:space="preserve">VALOR</t>
    </r>
    <r>
      <rPr>
        <sz val="9"/>
        <rFont val="Arial"/>
        <family val="2"/>
        <charset val="1"/>
      </rPr>
      <t xml:space="preserve"> </t>
    </r>
    <r>
      <rPr>
        <b val="true"/>
        <sz val="9"/>
        <rFont val="Arial"/>
        <family val="2"/>
        <charset val="1"/>
      </rPr>
      <t xml:space="preserve">R$</t>
    </r>
  </si>
  <si>
    <t xml:space="preserve">CARGOS NÍVEL SUPERIOR III</t>
  </si>
  <si>
    <t xml:space="preserve">MÉDICO</t>
  </si>
  <si>
    <t xml:space="preserve">MÉDICO / QPE</t>
  </si>
  <si>
    <t xml:space="preserve">MÉDICO PEDIATRA / QPE</t>
  </si>
  <si>
    <t xml:space="preserve">MÉDICO UROLOGISTA / QPE</t>
  </si>
  <si>
    <t xml:space="preserve">TABELA DE VENCIMENTO ESTÁGIO</t>
  </si>
  <si>
    <t xml:space="preserve">BOLSA ESTÁGIO</t>
  </si>
  <si>
    <t xml:space="preserve">CARGO</t>
  </si>
  <si>
    <t xml:space="preserve">VALOR BOLSA</t>
  </si>
  <si>
    <t xml:space="preserve">AUXILIO TRANSPORTE</t>
  </si>
  <si>
    <t xml:space="preserve">Estagiário</t>
  </si>
  <si>
    <t xml:space="preserve">R$ 180,00*</t>
  </si>
  <si>
    <r>
      <rPr>
        <b val="true"/>
        <sz val="11"/>
        <rFont val="Arial"/>
        <family val="2"/>
        <charset val="1"/>
      </rPr>
      <t xml:space="preserve">Obs: </t>
    </r>
    <r>
      <rPr>
        <sz val="11"/>
        <rFont val="Arial"/>
        <family val="2"/>
        <charset val="1"/>
      </rPr>
      <t xml:space="preserve">Valor do Auxílio Transporte varia de acordo com os dias úteis de cada mês.</t>
    </r>
  </si>
  <si>
    <t xml:space="preserve">*Considerando 20 (vinte) dias úteis no mês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</si>
</sst>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R$-416]\ #,##0.00;[RED]\-[$R$-416]\ #,##0.00"/>
    <numFmt numFmtId="166" formatCode="#,##0.00"/>
  </numFmts>
  <fonts count="17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.5"/>
      <color rgb="FF003366"/>
      <name val="Arial"/>
      <family val="2"/>
      <charset val="1"/>
    </font>
    <font>
      <sz val="12"/>
      <color rgb="FF003366"/>
      <name val="Arial"/>
      <family val="2"/>
      <charset val="1"/>
    </font>
    <font>
      <b val="true"/>
      <sz val="14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12"/>
      <name val="Arial"/>
      <family val="2"/>
      <charset val="1"/>
    </font>
    <font>
      <b val="true"/>
      <sz val="10.5"/>
      <name val="Arial"/>
      <family val="2"/>
      <charset val="1"/>
    </font>
    <font>
      <b val="true"/>
      <sz val="9"/>
      <name val="Arial"/>
      <family val="2"/>
      <charset val="1"/>
    </font>
    <font>
      <sz val="9"/>
      <name val="Arial"/>
      <family val="2"/>
      <charset val="1"/>
    </font>
    <font>
      <sz val="16"/>
      <color rgb="FF003366"/>
      <name val="Verdana"/>
      <family val="2"/>
      <charset val="1"/>
    </font>
    <font>
      <b val="true"/>
      <sz val="13"/>
      <name val="Arial"/>
      <family val="2"/>
      <charset val="1"/>
    </font>
    <font>
      <sz val="12"/>
      <name val="Arial"/>
      <family val="2"/>
      <charset val="1"/>
    </font>
    <font>
      <b val="true"/>
      <sz val="11"/>
      <name val="Arial"/>
      <family val="2"/>
      <charset val="1"/>
    </font>
    <font>
      <sz val="11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AADCF7"/>
        <bgColor rgb="FFCCCCFF"/>
      </patternFill>
    </fill>
    <fill>
      <patternFill patternType="solid">
        <fgColor rgb="FFCCCCCC"/>
        <bgColor rgb="FFCCCC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3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3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3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1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3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3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4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4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6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AADCF7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5.wmf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6.wmf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image" Target="../media/image7.wmf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image" Target="../media/image8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3</xdr:col>
      <xdr:colOff>1271520</xdr:colOff>
      <xdr:row>0</xdr:row>
      <xdr:rowOff>32040</xdr:rowOff>
    </xdr:from>
    <xdr:to>
      <xdr:col>5</xdr:col>
      <xdr:colOff>277200</xdr:colOff>
      <xdr:row>2</xdr:row>
      <xdr:rowOff>210240</xdr:rowOff>
    </xdr:to>
    <xdr:pic>
      <xdr:nvPicPr>
        <xdr:cNvPr id="0" name="Figura 1" descr=""/>
        <xdr:cNvPicPr/>
      </xdr:nvPicPr>
      <xdr:blipFill>
        <a:blip r:embed="rId1"/>
        <a:stretch/>
      </xdr:blipFill>
      <xdr:spPr>
        <a:xfrm>
          <a:off x="3702240" y="32040"/>
          <a:ext cx="1585080" cy="50328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7</xdr:col>
      <xdr:colOff>181440</xdr:colOff>
      <xdr:row>0</xdr:row>
      <xdr:rowOff>0</xdr:rowOff>
    </xdr:from>
    <xdr:to>
      <xdr:col>9</xdr:col>
      <xdr:colOff>435960</xdr:colOff>
      <xdr:row>3</xdr:row>
      <xdr:rowOff>15840</xdr:rowOff>
    </xdr:to>
    <xdr:pic>
      <xdr:nvPicPr>
        <xdr:cNvPr id="1" name="Figura 1" descr=""/>
        <xdr:cNvPicPr/>
      </xdr:nvPicPr>
      <xdr:blipFill>
        <a:blip r:embed="rId1"/>
        <a:stretch/>
      </xdr:blipFill>
      <xdr:spPr>
        <a:xfrm>
          <a:off x="3979800" y="0"/>
          <a:ext cx="1311120" cy="50328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</xdr:col>
      <xdr:colOff>224640</xdr:colOff>
      <xdr:row>1</xdr:row>
      <xdr:rowOff>6480</xdr:rowOff>
    </xdr:from>
    <xdr:to>
      <xdr:col>3</xdr:col>
      <xdr:colOff>380520</xdr:colOff>
      <xdr:row>2</xdr:row>
      <xdr:rowOff>17280</xdr:rowOff>
    </xdr:to>
    <xdr:pic>
      <xdr:nvPicPr>
        <xdr:cNvPr id="2" name="Figura 1" descr=""/>
        <xdr:cNvPicPr/>
      </xdr:nvPicPr>
      <xdr:blipFill>
        <a:blip r:embed="rId1"/>
        <a:stretch/>
      </xdr:blipFill>
      <xdr:spPr>
        <a:xfrm>
          <a:off x="695160" y="168840"/>
          <a:ext cx="1312560" cy="50364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3</xdr:col>
      <xdr:colOff>1271520</xdr:colOff>
      <xdr:row>0</xdr:row>
      <xdr:rowOff>32040</xdr:rowOff>
    </xdr:from>
    <xdr:to>
      <xdr:col>5</xdr:col>
      <xdr:colOff>278280</xdr:colOff>
      <xdr:row>2</xdr:row>
      <xdr:rowOff>211320</xdr:rowOff>
    </xdr:to>
    <xdr:pic>
      <xdr:nvPicPr>
        <xdr:cNvPr id="3" name="Figura 1" descr=""/>
        <xdr:cNvPicPr/>
      </xdr:nvPicPr>
      <xdr:blipFill>
        <a:blip r:embed="rId1"/>
        <a:stretch/>
      </xdr:blipFill>
      <xdr:spPr>
        <a:xfrm>
          <a:off x="3702240" y="32040"/>
          <a:ext cx="1586160" cy="504360"/>
        </a:xfrm>
        <a:prstGeom prst="rect">
          <a:avLst/>
        </a:prstGeom>
        <a:ln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C3:AMJ29"/>
  <sheetViews>
    <sheetView showFormulas="false" showGridLines="true" showRowColHeaders="true" showZeros="true" rightToLeft="false" tabSelected="false" showOutlineSymbols="true" defaultGridColor="true" view="normal" topLeftCell="A1" colorId="64" zoomScale="110" zoomScaleNormal="110" zoomScalePageLayoutView="100" workbookViewId="0">
      <selection pane="topLeft" activeCell="D9" activeCellId="0" sqref="D9"/>
    </sheetView>
  </sheetViews>
  <sheetFormatPr defaultColWidth="11.65234375" defaultRowHeight="12.8" zeroHeight="false" outlineLevelRow="0" outlineLevelCol="0"/>
  <cols>
    <col collapsed="false" customWidth="true" hidden="false" outlineLevel="0" max="1" min="1" style="1" width="12.63"/>
    <col collapsed="false" customWidth="true" hidden="false" outlineLevel="0" max="2" min="2" style="1" width="10.19"/>
    <col collapsed="false" customWidth="false" hidden="false" outlineLevel="0" max="3" min="3" style="1" width="11.64"/>
    <col collapsed="false" customWidth="true" hidden="false" outlineLevel="0" max="4" min="4" style="1" width="19.54"/>
    <col collapsed="false" customWidth="true" hidden="false" outlineLevel="0" max="5" min="5" style="1" width="17.02"/>
    <col collapsed="false" customWidth="true" hidden="false" outlineLevel="0" max="6" min="6" style="1" width="18.29"/>
    <col collapsed="false" customWidth="true" hidden="false" outlineLevel="0" max="7" min="7" style="1" width="16.44"/>
    <col collapsed="false" customWidth="false" hidden="false" outlineLevel="0" max="1024" min="8" style="1" width="11.64"/>
  </cols>
  <sheetData>
    <row r="3" customFormat="false" ht="23.1" hidden="false" customHeight="true" outlineLevel="0" collapsed="false"/>
    <row r="4" customFormat="false" ht="27.45" hidden="false" customHeight="true" outlineLevel="0" collapsed="false">
      <c r="C4" s="2"/>
      <c r="D4" s="3" t="s">
        <v>0</v>
      </c>
      <c r="E4" s="3"/>
      <c r="F4" s="3"/>
    </row>
    <row r="6" customFormat="false" ht="17.35" hidden="false" customHeight="false" outlineLevel="0" collapsed="false">
      <c r="C6" s="4" t="s">
        <v>1</v>
      </c>
      <c r="D6" s="4"/>
      <c r="E6" s="4"/>
      <c r="F6" s="4"/>
      <c r="G6" s="4"/>
    </row>
    <row r="7" customFormat="false" ht="12.8" hidden="false" customHeight="false" outlineLevel="0" collapsed="false">
      <c r="C7" s="5"/>
    </row>
    <row r="9" customFormat="false" ht="15" hidden="false" customHeight="false" outlineLevel="0" collapsed="false">
      <c r="C9" s="5"/>
      <c r="D9" s="6" t="s">
        <v>2</v>
      </c>
      <c r="E9" s="6"/>
      <c r="F9" s="6"/>
    </row>
    <row r="11" customFormat="false" ht="13.2" hidden="false" customHeight="false" outlineLevel="0" collapsed="false">
      <c r="D11" s="7" t="s">
        <v>3</v>
      </c>
      <c r="E11" s="7"/>
      <c r="F11" s="7"/>
    </row>
    <row r="12" customFormat="false" ht="23.85" hidden="false" customHeight="false" outlineLevel="0" collapsed="false">
      <c r="D12" s="8" t="s">
        <v>4</v>
      </c>
      <c r="E12" s="9" t="s">
        <v>5</v>
      </c>
      <c r="F12" s="9" t="s">
        <v>6</v>
      </c>
    </row>
    <row r="13" customFormat="false" ht="12.8" hidden="false" customHeight="false" outlineLevel="0" collapsed="false">
      <c r="D13" s="10" t="s">
        <v>7</v>
      </c>
      <c r="E13" s="11" t="n">
        <v>4096.64</v>
      </c>
      <c r="F13" s="11" t="n">
        <f aca="false">E13*2</f>
        <v>8193.28</v>
      </c>
      <c r="AMH13" s="0"/>
      <c r="AMI13" s="0"/>
      <c r="AMJ13" s="0"/>
    </row>
    <row r="14" customFormat="false" ht="12.8" hidden="false" customHeight="false" outlineLevel="0" collapsed="false">
      <c r="D14" s="10" t="s">
        <v>8</v>
      </c>
      <c r="E14" s="11" t="n">
        <v>5125</v>
      </c>
      <c r="F14" s="11" t="n">
        <v>10250</v>
      </c>
      <c r="G14" s="12"/>
    </row>
    <row r="15" customFormat="false" ht="12.8" hidden="false" customHeight="false" outlineLevel="0" collapsed="false">
      <c r="D15" s="0"/>
      <c r="E15" s="0"/>
      <c r="F15" s="0"/>
      <c r="G15" s="12"/>
    </row>
    <row r="16" customFormat="false" ht="12.8" hidden="false" customHeight="false" outlineLevel="0" collapsed="false">
      <c r="C16" s="13"/>
      <c r="D16" s="13"/>
      <c r="E16" s="13"/>
      <c r="F16" s="13"/>
      <c r="G16" s="13"/>
    </row>
    <row r="17" customFormat="false" ht="12.8" hidden="false" customHeight="false" outlineLevel="0" collapsed="false">
      <c r="C17" s="13"/>
      <c r="D17" s="13"/>
      <c r="E17" s="13"/>
      <c r="F17" s="13"/>
      <c r="G17" s="13"/>
    </row>
    <row r="18" customFormat="false" ht="13.2" hidden="false" customHeight="false" outlineLevel="0" collapsed="false">
      <c r="C18" s="7" t="s">
        <v>9</v>
      </c>
      <c r="D18" s="7"/>
      <c r="E18" s="7"/>
      <c r="F18" s="7"/>
      <c r="G18" s="7"/>
    </row>
    <row r="19" customFormat="false" ht="23.85" hidden="false" customHeight="false" outlineLevel="0" collapsed="false">
      <c r="C19" s="8" t="s">
        <v>4</v>
      </c>
      <c r="D19" s="8" t="s">
        <v>5</v>
      </c>
      <c r="E19" s="9" t="s">
        <v>10</v>
      </c>
      <c r="F19" s="9" t="s">
        <v>11</v>
      </c>
      <c r="G19" s="9" t="s">
        <v>12</v>
      </c>
    </row>
    <row r="20" customFormat="false" ht="12.8" hidden="false" customHeight="false" outlineLevel="0" collapsed="false">
      <c r="C20" s="10" t="s">
        <v>13</v>
      </c>
      <c r="D20" s="11" t="n">
        <v>103.32</v>
      </c>
      <c r="E20" s="11" t="n">
        <v>420.08</v>
      </c>
      <c r="F20" s="11" t="n">
        <v>1260.24</v>
      </c>
      <c r="G20" s="11" t="n">
        <v>2205.42</v>
      </c>
    </row>
    <row r="21" customFormat="false" ht="12.8" hidden="false" customHeight="false" outlineLevel="0" collapsed="false">
      <c r="C21" s="10" t="s">
        <v>14</v>
      </c>
      <c r="D21" s="11" t="n">
        <v>118.07</v>
      </c>
      <c r="E21" s="11" t="n">
        <v>420.08</v>
      </c>
      <c r="F21" s="11" t="n">
        <v>1260.24</v>
      </c>
      <c r="G21" s="11" t="n">
        <v>2205.42</v>
      </c>
    </row>
    <row r="22" customFormat="false" ht="12.8" hidden="false" customHeight="false" outlineLevel="0" collapsed="false">
      <c r="C22" s="10" t="s">
        <v>15</v>
      </c>
      <c r="D22" s="11" t="n">
        <v>132.83</v>
      </c>
      <c r="E22" s="11" t="n">
        <v>420.08</v>
      </c>
      <c r="F22" s="11" t="n">
        <v>1260.24</v>
      </c>
      <c r="G22" s="11" t="n">
        <v>2205.42</v>
      </c>
    </row>
    <row r="23" customFormat="false" ht="12.8" hidden="false" customHeight="false" outlineLevel="0" collapsed="false">
      <c r="C23" s="10" t="s">
        <v>16</v>
      </c>
      <c r="D23" s="11" t="n">
        <v>369</v>
      </c>
      <c r="E23" s="11" t="n">
        <v>420.08</v>
      </c>
      <c r="F23" s="11" t="n">
        <v>1260.24</v>
      </c>
      <c r="G23" s="11" t="n">
        <v>2205.42</v>
      </c>
    </row>
    <row r="24" customFormat="false" ht="12.8" hidden="false" customHeight="false" outlineLevel="0" collapsed="false">
      <c r="C24" s="10" t="s">
        <v>17</v>
      </c>
      <c r="D24" s="11" t="n">
        <v>631.73</v>
      </c>
      <c r="E24" s="11" t="n">
        <v>420.08</v>
      </c>
      <c r="F24" s="11" t="n">
        <v>1260.24</v>
      </c>
      <c r="G24" s="11" t="n">
        <v>2205.42</v>
      </c>
    </row>
    <row r="25" customFormat="false" ht="12.8" hidden="false" customHeight="false" outlineLevel="0" collapsed="false">
      <c r="C25" s="10" t="s">
        <v>18</v>
      </c>
      <c r="D25" s="11" t="n">
        <v>1089.3</v>
      </c>
      <c r="E25" s="11" t="n">
        <v>420.08</v>
      </c>
      <c r="F25" s="11" t="n">
        <v>1260.24</v>
      </c>
      <c r="G25" s="11" t="n">
        <v>2205.42</v>
      </c>
    </row>
    <row r="26" customFormat="false" ht="12.8" hidden="false" customHeight="false" outlineLevel="0" collapsed="false">
      <c r="C26" s="10" t="s">
        <v>19</v>
      </c>
      <c r="D26" s="11" t="n">
        <v>1312.03</v>
      </c>
      <c r="E26" s="11" t="n">
        <v>420.08</v>
      </c>
      <c r="F26" s="11" t="n">
        <v>1260.24</v>
      </c>
      <c r="G26" s="11" t="n">
        <v>2205.42</v>
      </c>
    </row>
    <row r="27" customFormat="false" ht="12.8" hidden="false" customHeight="false" outlineLevel="0" collapsed="false">
      <c r="C27" s="10" t="s">
        <v>20</v>
      </c>
      <c r="D27" s="11" t="n">
        <v>1968.04</v>
      </c>
      <c r="E27" s="11" t="n">
        <v>420.08</v>
      </c>
      <c r="F27" s="11" t="n">
        <v>1260.24</v>
      </c>
      <c r="G27" s="11" t="n">
        <v>2205.42</v>
      </c>
    </row>
    <row r="28" customFormat="false" ht="12.8" hidden="false" customHeight="false" outlineLevel="0" collapsed="false">
      <c r="C28" s="10" t="s">
        <v>21</v>
      </c>
      <c r="D28" s="11" t="n">
        <v>2427.25</v>
      </c>
      <c r="E28" s="11" t="n">
        <v>420.08</v>
      </c>
      <c r="F28" s="11" t="n">
        <v>1260.24</v>
      </c>
      <c r="G28" s="11" t="n">
        <v>2205.42</v>
      </c>
    </row>
    <row r="29" customFormat="false" ht="12.8" hidden="false" customHeight="false" outlineLevel="0" collapsed="false">
      <c r="C29" s="10" t="s">
        <v>22</v>
      </c>
      <c r="D29" s="11" t="n">
        <v>2886.46</v>
      </c>
      <c r="E29" s="11" t="n">
        <v>420.08</v>
      </c>
      <c r="F29" s="11" t="n">
        <v>1260.24</v>
      </c>
      <c r="G29" s="11" t="n">
        <v>2205.42</v>
      </c>
    </row>
  </sheetData>
  <mergeCells count="5">
    <mergeCell ref="D4:F4"/>
    <mergeCell ref="C6:G6"/>
    <mergeCell ref="D9:F9"/>
    <mergeCell ref="D11:F11"/>
    <mergeCell ref="C18:G18"/>
  </mergeCells>
  <printOptions headings="false" gridLines="false" gridLinesSet="true" horizontalCentered="false" verticalCentered="false"/>
  <pageMargins left="0.7875" right="0.7875" top="1.025" bottom="0.7875" header="0.7875" footer="0.511805555555555"/>
  <pageSetup paperSize="9" scale="100" firstPageNumber="1" fitToWidth="1" fitToHeight="1" pageOrder="downThenOver" orientation="landscape" blackAndWhite="false" draft="false" cellComments="none" useFirstPageNumber="true" horizontalDpi="300" verticalDpi="300" copies="1"/>
  <headerFooter differentFirst="false" differentOddEven="false">
    <oddHeader>&amp;C&amp;A</oddHeader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4:P45"/>
  <sheetViews>
    <sheetView showFormulas="false" showGridLines="true" showRowColHeaders="true" showZeros="true" rightToLeft="false" tabSelected="true" showOutlineSymbols="true" defaultGridColor="true" view="normal" topLeftCell="A1" colorId="64" zoomScale="110" zoomScaleNormal="110" zoomScalePageLayoutView="100" workbookViewId="0">
      <selection pane="topLeft" activeCell="R22" activeCellId="0" sqref="R22"/>
    </sheetView>
  </sheetViews>
  <sheetFormatPr defaultColWidth="11.65234375" defaultRowHeight="12.8" zeroHeight="false" outlineLevelRow="0" outlineLevelCol="0"/>
  <cols>
    <col collapsed="false" customWidth="true" hidden="false" outlineLevel="0" max="1" min="1" style="1" width="8.91"/>
    <col collapsed="false" customWidth="true" hidden="false" outlineLevel="0" max="16" min="2" style="1" width="7.49"/>
    <col collapsed="false" customWidth="false" hidden="false" outlineLevel="0" max="1023" min="17" style="1" width="11.64"/>
    <col collapsed="false" customWidth="true" hidden="false" outlineLevel="0" max="1024" min="1024" style="0" width="11.52"/>
  </cols>
  <sheetData>
    <row r="4" customFormat="false" ht="28.6" hidden="false" customHeight="true" outlineLevel="0" collapsed="false">
      <c r="A4" s="14"/>
      <c r="B4" s="14"/>
      <c r="E4" s="3" t="s">
        <v>0</v>
      </c>
      <c r="F4" s="3"/>
      <c r="G4" s="3"/>
      <c r="H4" s="3"/>
      <c r="I4" s="3"/>
      <c r="J4" s="3"/>
      <c r="K4" s="3"/>
      <c r="L4" s="3"/>
    </row>
    <row r="6" customFormat="false" ht="15" hidden="false" customHeight="false" outlineLevel="0" collapsed="false">
      <c r="A6" s="5"/>
      <c r="B6" s="5"/>
      <c r="D6" s="15"/>
      <c r="E6" s="16" t="s">
        <v>23</v>
      </c>
      <c r="F6" s="16"/>
      <c r="G6" s="16"/>
      <c r="H6" s="16"/>
      <c r="I6" s="16"/>
      <c r="J6" s="16"/>
      <c r="K6" s="16"/>
      <c r="L6" s="16"/>
      <c r="M6" s="16"/>
    </row>
    <row r="7" customFormat="false" ht="15" hidden="false" customHeight="false" outlineLevel="0" collapsed="false">
      <c r="A7" s="5"/>
      <c r="B7" s="5"/>
      <c r="D7" s="15"/>
      <c r="E7" s="17"/>
      <c r="F7" s="5"/>
      <c r="G7" s="5"/>
      <c r="H7" s="18"/>
      <c r="I7" s="18"/>
      <c r="J7" s="18"/>
      <c r="K7" s="18"/>
      <c r="L7" s="18"/>
      <c r="M7" s="18"/>
    </row>
    <row r="8" customFormat="false" ht="15" hidden="false" customHeight="false" outlineLevel="0" collapsed="false">
      <c r="C8" s="5"/>
      <c r="E8" s="19" t="s">
        <v>24</v>
      </c>
      <c r="F8" s="19"/>
      <c r="G8" s="19"/>
      <c r="H8" s="19"/>
      <c r="I8" s="19"/>
      <c r="J8" s="19"/>
      <c r="K8" s="19"/>
      <c r="L8" s="19"/>
      <c r="M8" s="13"/>
    </row>
    <row r="9" customFormat="false" ht="12.8" hidden="false" customHeight="false" outlineLevel="0" collapsed="false">
      <c r="C9" s="5"/>
      <c r="E9" s="5"/>
      <c r="F9" s="5"/>
      <c r="G9" s="18"/>
      <c r="H9" s="5"/>
      <c r="I9" s="18"/>
      <c r="J9" s="18"/>
      <c r="K9" s="18"/>
      <c r="L9" s="18"/>
      <c r="M9" s="13"/>
    </row>
    <row r="10" customFormat="false" ht="12.8" hidden="false" customHeight="false" outlineLevel="0" collapsed="false">
      <c r="A10" s="20" t="s">
        <v>25</v>
      </c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</row>
    <row r="11" customFormat="false" ht="12.8" hidden="false" customHeight="false" outlineLevel="0" collapsed="false">
      <c r="A11" s="20" t="s">
        <v>26</v>
      </c>
      <c r="B11" s="20"/>
      <c r="C11" s="20" t="n">
        <v>1</v>
      </c>
      <c r="D11" s="20" t="n">
        <v>2</v>
      </c>
      <c r="E11" s="20" t="n">
        <v>3</v>
      </c>
      <c r="F11" s="20" t="n">
        <v>4</v>
      </c>
      <c r="G11" s="20" t="n">
        <v>5</v>
      </c>
      <c r="H11" s="20" t="n">
        <v>6</v>
      </c>
      <c r="I11" s="20" t="n">
        <v>7</v>
      </c>
      <c r="J11" s="20" t="n">
        <v>8</v>
      </c>
      <c r="K11" s="20" t="n">
        <v>9</v>
      </c>
      <c r="L11" s="20" t="n">
        <v>10</v>
      </c>
      <c r="M11" s="20" t="n">
        <v>11</v>
      </c>
      <c r="N11" s="20" t="n">
        <v>12</v>
      </c>
      <c r="O11" s="20" t="n">
        <v>13</v>
      </c>
      <c r="P11" s="20" t="n">
        <v>14</v>
      </c>
    </row>
    <row r="12" customFormat="false" ht="12.8" hidden="false" customHeight="true" outlineLevel="0" collapsed="false">
      <c r="A12" s="21" t="s">
        <v>27</v>
      </c>
      <c r="B12" s="21" t="s">
        <v>28</v>
      </c>
      <c r="C12" s="22" t="n">
        <v>780</v>
      </c>
      <c r="D12" s="22" t="n">
        <v>819</v>
      </c>
      <c r="E12" s="22" t="n">
        <v>859.95</v>
      </c>
      <c r="F12" s="22" t="n">
        <v>902.95</v>
      </c>
      <c r="G12" s="22" t="n">
        <v>948.09</v>
      </c>
      <c r="H12" s="22" t="n">
        <v>995.5</v>
      </c>
      <c r="I12" s="22" t="n">
        <v>1045.27</v>
      </c>
      <c r="J12" s="22" t="n">
        <v>1097.54</v>
      </c>
      <c r="K12" s="22" t="n">
        <v>1152.42</v>
      </c>
      <c r="L12" s="22" t="n">
        <v>1210.04</v>
      </c>
      <c r="M12" s="22" t="n">
        <v>1270.54</v>
      </c>
      <c r="N12" s="22" t="n">
        <v>1334.06</v>
      </c>
      <c r="O12" s="22" t="n">
        <v>1400.77</v>
      </c>
      <c r="P12" s="22" t="n">
        <v>1470.81</v>
      </c>
    </row>
    <row r="13" customFormat="false" ht="12.8" hidden="false" customHeight="false" outlineLevel="0" collapsed="false">
      <c r="A13" s="21"/>
      <c r="B13" s="21" t="s">
        <v>29</v>
      </c>
      <c r="C13" s="22" t="n">
        <v>819</v>
      </c>
      <c r="D13" s="22" t="n">
        <v>859.95</v>
      </c>
      <c r="E13" s="22" t="n">
        <v>902.95</v>
      </c>
      <c r="F13" s="22" t="n">
        <v>948.09</v>
      </c>
      <c r="G13" s="22" t="n">
        <v>995.5</v>
      </c>
      <c r="H13" s="22" t="n">
        <v>1045.27</v>
      </c>
      <c r="I13" s="22" t="n">
        <v>1097.54</v>
      </c>
      <c r="J13" s="22" t="n">
        <v>1152.42</v>
      </c>
      <c r="K13" s="22" t="n">
        <v>1210.04</v>
      </c>
      <c r="L13" s="22" t="n">
        <v>1270.54</v>
      </c>
      <c r="M13" s="22" t="n">
        <v>1334.06</v>
      </c>
      <c r="N13" s="22" t="n">
        <v>1400.77</v>
      </c>
      <c r="O13" s="22" t="n">
        <v>1470.81</v>
      </c>
      <c r="P13" s="22" t="n">
        <v>1544.35</v>
      </c>
    </row>
    <row r="15" customFormat="false" ht="12.8" hidden="false" customHeight="false" outlineLevel="0" collapsed="false">
      <c r="A15" s="20" t="s">
        <v>30</v>
      </c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</row>
    <row r="16" customFormat="false" ht="12.8" hidden="false" customHeight="true" outlineLevel="0" collapsed="false">
      <c r="A16" s="23" t="s">
        <v>31</v>
      </c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</row>
    <row r="17" customFormat="false" ht="12.8" hidden="false" customHeight="false" outlineLevel="0" collapsed="false">
      <c r="A17" s="24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</row>
    <row r="18" customFormat="false" ht="12.8" hidden="false" customHeight="false" outlineLevel="0" collapsed="false">
      <c r="A18" s="24"/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</row>
    <row r="19" customFormat="false" ht="12.8" hidden="false" customHeight="false" outlineLevel="0" collapsed="false">
      <c r="A19" s="20" t="s">
        <v>32</v>
      </c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</row>
    <row r="20" customFormat="false" ht="12.8" hidden="false" customHeight="false" outlineLevel="0" collapsed="false">
      <c r="A20" s="20" t="s">
        <v>26</v>
      </c>
      <c r="B20" s="20"/>
      <c r="C20" s="20" t="n">
        <v>1</v>
      </c>
      <c r="D20" s="20" t="n">
        <v>2</v>
      </c>
      <c r="E20" s="20" t="n">
        <v>3</v>
      </c>
      <c r="F20" s="20" t="n">
        <v>4</v>
      </c>
      <c r="G20" s="20" t="n">
        <v>5</v>
      </c>
      <c r="H20" s="20" t="n">
        <v>6</v>
      </c>
      <c r="I20" s="20" t="n">
        <v>7</v>
      </c>
      <c r="J20" s="20" t="n">
        <v>8</v>
      </c>
      <c r="K20" s="20" t="n">
        <v>9</v>
      </c>
      <c r="L20" s="20" t="n">
        <v>10</v>
      </c>
      <c r="M20" s="20" t="n">
        <v>11</v>
      </c>
      <c r="N20" s="20" t="n">
        <v>12</v>
      </c>
      <c r="O20" s="20" t="n">
        <v>13</v>
      </c>
      <c r="P20" s="20" t="n">
        <v>14</v>
      </c>
    </row>
    <row r="21" customFormat="false" ht="12.8" hidden="false" customHeight="true" outlineLevel="0" collapsed="false">
      <c r="A21" s="21" t="s">
        <v>27</v>
      </c>
      <c r="B21" s="21" t="s">
        <v>28</v>
      </c>
      <c r="C21" s="22" t="n">
        <v>1854.93</v>
      </c>
      <c r="D21" s="22" t="n">
        <v>1947.68</v>
      </c>
      <c r="E21" s="22" t="n">
        <v>2045.06</v>
      </c>
      <c r="F21" s="22" t="n">
        <v>2147.31</v>
      </c>
      <c r="G21" s="22" t="n">
        <v>2254.68</v>
      </c>
      <c r="H21" s="22" t="n">
        <v>2367.41</v>
      </c>
      <c r="I21" s="22" t="n">
        <v>2485.78</v>
      </c>
      <c r="J21" s="22" t="n">
        <v>2610.07</v>
      </c>
      <c r="K21" s="22" t="n">
        <v>2740.58</v>
      </c>
      <c r="L21" s="22" t="n">
        <v>2877.61</v>
      </c>
      <c r="M21" s="22" t="n">
        <v>3021.49</v>
      </c>
      <c r="N21" s="22" t="n">
        <v>3172.56</v>
      </c>
      <c r="O21" s="22" t="n">
        <v>3331.19</v>
      </c>
      <c r="P21" s="22" t="n">
        <v>3497.75</v>
      </c>
    </row>
    <row r="22" customFormat="false" ht="12.8" hidden="false" customHeight="false" outlineLevel="0" collapsed="false">
      <c r="A22" s="21"/>
      <c r="B22" s="21" t="s">
        <v>29</v>
      </c>
      <c r="C22" s="22" t="n">
        <v>1947.68</v>
      </c>
      <c r="D22" s="22" t="n">
        <v>2045.06</v>
      </c>
      <c r="E22" s="22" t="n">
        <v>2147.31</v>
      </c>
      <c r="F22" s="22" t="n">
        <v>2254.68</v>
      </c>
      <c r="G22" s="22" t="n">
        <v>2367.41</v>
      </c>
      <c r="H22" s="22" t="n">
        <v>2485.78</v>
      </c>
      <c r="I22" s="22" t="n">
        <v>2610.07</v>
      </c>
      <c r="J22" s="22" t="n">
        <v>2740.58</v>
      </c>
      <c r="K22" s="22" t="n">
        <v>2877.61</v>
      </c>
      <c r="L22" s="22" t="n">
        <v>3021.49</v>
      </c>
      <c r="M22" s="22" t="n">
        <v>3172.56</v>
      </c>
      <c r="N22" s="22" t="n">
        <v>3331.19</v>
      </c>
      <c r="O22" s="22" t="n">
        <v>3497.75</v>
      </c>
      <c r="P22" s="22" t="n">
        <v>3672.63</v>
      </c>
    </row>
    <row r="24" customFormat="false" ht="12.8" hidden="false" customHeight="false" outlineLevel="0" collapsed="false">
      <c r="A24" s="20" t="s">
        <v>33</v>
      </c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</row>
    <row r="25" customFormat="false" ht="12.8" hidden="false" customHeight="true" outlineLevel="0" collapsed="false">
      <c r="A25" s="23" t="s">
        <v>34</v>
      </c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</row>
    <row r="27" customFormat="false" ht="12.8" hidden="false" customHeight="false" outlineLevel="0" collapsed="false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</row>
    <row r="28" customFormat="false" ht="12.8" hidden="false" customHeight="false" outlineLevel="0" collapsed="false">
      <c r="A28" s="20" t="s">
        <v>35</v>
      </c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</row>
    <row r="29" customFormat="false" ht="12.8" hidden="false" customHeight="false" outlineLevel="0" collapsed="false">
      <c r="A29" s="20" t="s">
        <v>26</v>
      </c>
      <c r="B29" s="20"/>
      <c r="C29" s="20" t="n">
        <v>1</v>
      </c>
      <c r="D29" s="20" t="n">
        <v>2</v>
      </c>
      <c r="E29" s="20" t="n">
        <v>3</v>
      </c>
      <c r="F29" s="20" t="n">
        <v>4</v>
      </c>
      <c r="G29" s="20" t="n">
        <v>5</v>
      </c>
      <c r="H29" s="20" t="n">
        <v>6</v>
      </c>
      <c r="I29" s="20" t="n">
        <v>7</v>
      </c>
      <c r="J29" s="20" t="n">
        <v>8</v>
      </c>
      <c r="K29" s="20" t="n">
        <v>9</v>
      </c>
      <c r="L29" s="20" t="n">
        <v>10</v>
      </c>
      <c r="M29" s="20" t="n">
        <v>11</v>
      </c>
      <c r="N29" s="20" t="n">
        <v>12</v>
      </c>
      <c r="O29" s="20" t="n">
        <v>13</v>
      </c>
      <c r="P29" s="20" t="n">
        <v>14</v>
      </c>
    </row>
    <row r="30" customFormat="false" ht="12.8" hidden="false" customHeight="true" outlineLevel="0" collapsed="false">
      <c r="A30" s="21" t="s">
        <v>27</v>
      </c>
      <c r="B30" s="21" t="s">
        <v>28</v>
      </c>
      <c r="C30" s="22" t="n">
        <v>2119.47</v>
      </c>
      <c r="D30" s="22" t="n">
        <v>225.44</v>
      </c>
      <c r="E30" s="22" t="n">
        <v>2336.71</v>
      </c>
      <c r="F30" s="22" t="n">
        <v>2453.55</v>
      </c>
      <c r="G30" s="22" t="n">
        <v>2576.22</v>
      </c>
      <c r="H30" s="22" t="n">
        <v>2705.04</v>
      </c>
      <c r="I30" s="22" t="n">
        <v>2840.29</v>
      </c>
      <c r="J30" s="22" t="n">
        <v>2982.3</v>
      </c>
      <c r="K30" s="22" t="n">
        <v>3131.42</v>
      </c>
      <c r="L30" s="22" t="n">
        <v>3287.99</v>
      </c>
      <c r="M30" s="22" t="n">
        <v>3452.39</v>
      </c>
      <c r="N30" s="22" t="n">
        <v>3625.01</v>
      </c>
      <c r="O30" s="22" t="n">
        <v>3806.26</v>
      </c>
      <c r="P30" s="22" t="n">
        <v>3996.57</v>
      </c>
    </row>
    <row r="31" customFormat="false" ht="12.8" hidden="false" customHeight="false" outlineLevel="0" collapsed="false">
      <c r="A31" s="21"/>
      <c r="B31" s="21" t="s">
        <v>29</v>
      </c>
      <c r="C31" s="22" t="n">
        <v>2225.44</v>
      </c>
      <c r="D31" s="22" t="n">
        <v>2336.71</v>
      </c>
      <c r="E31" s="22" t="n">
        <v>2453.55</v>
      </c>
      <c r="F31" s="22" t="n">
        <v>2576.22</v>
      </c>
      <c r="G31" s="22" t="n">
        <v>2705.04</v>
      </c>
      <c r="H31" s="22" t="n">
        <v>2840.29</v>
      </c>
      <c r="I31" s="22" t="n">
        <v>2982.3</v>
      </c>
      <c r="J31" s="22" t="n">
        <v>3131.42</v>
      </c>
      <c r="K31" s="22" t="n">
        <v>3287.99</v>
      </c>
      <c r="L31" s="22" t="n">
        <v>3452.39</v>
      </c>
      <c r="M31" s="22" t="n">
        <v>3625.01</v>
      </c>
      <c r="N31" s="22" t="n">
        <v>3806.26</v>
      </c>
      <c r="O31" s="22" t="n">
        <v>3996.57</v>
      </c>
      <c r="P31" s="22" t="n">
        <v>4196.4</v>
      </c>
    </row>
    <row r="34" customFormat="false" ht="12.8" hidden="false" customHeight="false" outlineLevel="0" collapsed="false">
      <c r="A34" s="20" t="s">
        <v>36</v>
      </c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</row>
    <row r="35" customFormat="false" ht="12.8" hidden="false" customHeight="true" outlineLevel="0" collapsed="false">
      <c r="A35" s="23" t="s">
        <v>37</v>
      </c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</row>
    <row r="36" customFormat="false" ht="12.8" hidden="false" customHeight="true" outlineLevel="0" collapsed="false">
      <c r="A36" s="23" t="s">
        <v>38</v>
      </c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</row>
    <row r="37" customFormat="false" ht="12.8" hidden="false" customHeight="false" outlineLevel="0" collapsed="false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</row>
    <row r="38" customFormat="false" ht="12.8" hidden="false" customHeight="false" outlineLevel="0" collapsed="false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</row>
    <row r="39" customFormat="false" ht="12.8" hidden="false" customHeight="false" outlineLevel="0" collapsed="false">
      <c r="A39" s="20" t="s">
        <v>35</v>
      </c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</row>
    <row r="40" customFormat="false" ht="12.8" hidden="false" customHeight="false" outlineLevel="0" collapsed="false">
      <c r="A40" s="20" t="s">
        <v>26</v>
      </c>
      <c r="B40" s="20"/>
      <c r="C40" s="20" t="n">
        <v>1</v>
      </c>
      <c r="D40" s="20" t="n">
        <v>2</v>
      </c>
      <c r="E40" s="20" t="n">
        <v>3</v>
      </c>
      <c r="F40" s="20" t="n">
        <v>4</v>
      </c>
      <c r="G40" s="20" t="n">
        <v>5</v>
      </c>
      <c r="H40" s="20" t="n">
        <v>6</v>
      </c>
      <c r="I40" s="20" t="n">
        <v>7</v>
      </c>
      <c r="J40" s="20" t="n">
        <v>8</v>
      </c>
      <c r="K40" s="20" t="n">
        <v>9</v>
      </c>
      <c r="L40" s="20" t="n">
        <v>10</v>
      </c>
      <c r="M40" s="20" t="n">
        <v>11</v>
      </c>
      <c r="N40" s="20" t="n">
        <v>12</v>
      </c>
      <c r="O40" s="20" t="n">
        <v>13</v>
      </c>
      <c r="P40" s="20" t="n">
        <v>14</v>
      </c>
    </row>
    <row r="41" customFormat="false" ht="12.8" hidden="false" customHeight="true" outlineLevel="0" collapsed="false">
      <c r="A41" s="21" t="s">
        <v>27</v>
      </c>
      <c r="B41" s="21" t="s">
        <v>28</v>
      </c>
      <c r="C41" s="22" t="n">
        <v>2547.24</v>
      </c>
      <c r="D41" s="22" t="n">
        <v>2674.6</v>
      </c>
      <c r="E41" s="22" t="n">
        <v>2808.33</v>
      </c>
      <c r="F41" s="22" t="n">
        <v>2948.75</v>
      </c>
      <c r="G41" s="22" t="n">
        <v>3096.19</v>
      </c>
      <c r="H41" s="22" t="n">
        <v>3250.99</v>
      </c>
      <c r="I41" s="22" t="n">
        <v>3413.54</v>
      </c>
      <c r="J41" s="22" t="n">
        <v>3584.22</v>
      </c>
      <c r="K41" s="22" t="n">
        <v>3763.43</v>
      </c>
      <c r="L41" s="22" t="n">
        <v>3951.6</v>
      </c>
      <c r="M41" s="22" t="n">
        <v>4149.18</v>
      </c>
      <c r="N41" s="22" t="n">
        <v>4356.64</v>
      </c>
      <c r="O41" s="22" t="n">
        <v>4574.48</v>
      </c>
      <c r="P41" s="22" t="n">
        <v>4803.2</v>
      </c>
    </row>
    <row r="42" customFormat="false" ht="12.8" hidden="false" customHeight="false" outlineLevel="0" collapsed="false">
      <c r="A42" s="21"/>
      <c r="B42" s="21" t="s">
        <v>29</v>
      </c>
      <c r="C42" s="22" t="n">
        <v>2674.6</v>
      </c>
      <c r="D42" s="22" t="n">
        <v>2808.33</v>
      </c>
      <c r="E42" s="22" t="n">
        <v>2948.75</v>
      </c>
      <c r="F42" s="22" t="n">
        <v>3096.19</v>
      </c>
      <c r="G42" s="22" t="n">
        <v>3250.99</v>
      </c>
      <c r="H42" s="22" t="n">
        <v>3413.54</v>
      </c>
      <c r="I42" s="22" t="n">
        <v>3584.22</v>
      </c>
      <c r="J42" s="22" t="n">
        <v>3763.43</v>
      </c>
      <c r="K42" s="22" t="n">
        <v>3951.6</v>
      </c>
      <c r="L42" s="22" t="n">
        <v>4149.18</v>
      </c>
      <c r="M42" s="22" t="n">
        <v>4356.64</v>
      </c>
      <c r="N42" s="22" t="n">
        <v>4574.48</v>
      </c>
      <c r="O42" s="22" t="n">
        <v>4803.2</v>
      </c>
      <c r="P42" s="22" t="n">
        <v>5043.36</v>
      </c>
    </row>
    <row r="44" customFormat="false" ht="12.8" hidden="false" customHeight="false" outlineLevel="0" collapsed="false">
      <c r="A44" s="20" t="s">
        <v>36</v>
      </c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</row>
    <row r="45" customFormat="false" ht="12.8" hidden="false" customHeight="true" outlineLevel="0" collapsed="false">
      <c r="A45" s="23" t="s">
        <v>39</v>
      </c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</row>
  </sheetData>
  <mergeCells count="20">
    <mergeCell ref="E4:L4"/>
    <mergeCell ref="E6:M6"/>
    <mergeCell ref="E8:L8"/>
    <mergeCell ref="A10:P10"/>
    <mergeCell ref="A12:A13"/>
    <mergeCell ref="A15:P15"/>
    <mergeCell ref="A16:P16"/>
    <mergeCell ref="A19:P19"/>
    <mergeCell ref="A21:A22"/>
    <mergeCell ref="A24:P24"/>
    <mergeCell ref="A25:P25"/>
    <mergeCell ref="A28:P28"/>
    <mergeCell ref="A30:A31"/>
    <mergeCell ref="A34:P34"/>
    <mergeCell ref="A35:P35"/>
    <mergeCell ref="A36:P36"/>
    <mergeCell ref="A39:P39"/>
    <mergeCell ref="A41:A42"/>
    <mergeCell ref="A44:P44"/>
    <mergeCell ref="A45:P45"/>
  </mergeCells>
  <printOptions headings="false" gridLines="false" gridLinesSet="true" horizontalCentered="false" verticalCentered="false"/>
  <pageMargins left="0.7875" right="0.7875" top="1.025" bottom="1.025" header="0.7875" footer="0.787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>&amp;C&amp;A</oddHeader>
    <oddFooter>&amp;CPage &amp;P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B2:AMJ57"/>
  <sheetViews>
    <sheetView showFormulas="false" showGridLines="true" showRowColHeaders="true" showZeros="true" rightToLeft="false" tabSelected="false" showOutlineSymbols="true" defaultGridColor="true" view="normal" topLeftCell="A1" colorId="64" zoomScale="110" zoomScaleNormal="110" zoomScalePageLayoutView="100" workbookViewId="0">
      <selection pane="topLeft" activeCell="R10" activeCellId="0" sqref="R10"/>
    </sheetView>
  </sheetViews>
  <sheetFormatPr defaultColWidth="11.65234375" defaultRowHeight="12.8" zeroHeight="false" outlineLevelRow="0" outlineLevelCol="0"/>
  <cols>
    <col collapsed="false" customWidth="true" hidden="false" outlineLevel="0" max="1" min="1" style="1" width="6.67"/>
    <col collapsed="false" customWidth="true" hidden="false" outlineLevel="0" max="2" min="2" style="1" width="8.91"/>
    <col collapsed="false" customWidth="true" hidden="false" outlineLevel="0" max="8" min="3" style="1" width="7.49"/>
    <col collapsed="false" customWidth="true" hidden="false" outlineLevel="0" max="12" min="9" style="1" width="8.72"/>
    <col collapsed="false" customWidth="true" hidden="false" outlineLevel="0" max="14" min="13" style="1" width="8.6"/>
    <col collapsed="false" customWidth="true" hidden="false" outlineLevel="0" max="16" min="15" style="1" width="8.72"/>
    <col collapsed="false" customWidth="true" hidden="false" outlineLevel="0" max="17" min="17" style="1" width="8.33"/>
    <col collapsed="false" customWidth="false" hidden="false" outlineLevel="0" max="1024" min="18" style="1" width="11.64"/>
  </cols>
  <sheetData>
    <row r="2" customFormat="false" ht="38.8" hidden="false" customHeight="true" outlineLevel="0" collapsed="false">
      <c r="E2" s="25" t="s">
        <v>0</v>
      </c>
      <c r="F2" s="25"/>
      <c r="G2" s="25"/>
      <c r="H2" s="25"/>
      <c r="I2" s="25"/>
      <c r="J2" s="25"/>
      <c r="K2" s="25"/>
      <c r="L2" s="25"/>
      <c r="M2" s="25"/>
    </row>
    <row r="3" customFormat="false" ht="12.8" hidden="false" customHeight="false" outlineLevel="0" collapsed="false">
      <c r="B3" s="5"/>
      <c r="D3" s="15"/>
      <c r="E3" s="26" t="s">
        <v>40</v>
      </c>
      <c r="F3" s="26"/>
      <c r="G3" s="26"/>
      <c r="H3" s="26"/>
      <c r="I3" s="26"/>
      <c r="J3" s="26"/>
      <c r="K3" s="26"/>
      <c r="L3" s="26"/>
      <c r="M3" s="26"/>
    </row>
    <row r="4" customFormat="false" ht="47.45" hidden="false" customHeight="true" outlineLevel="0" collapsed="false">
      <c r="C4" s="27" t="s">
        <v>41</v>
      </c>
      <c r="D4" s="27"/>
      <c r="E4" s="27"/>
      <c r="F4" s="27"/>
      <c r="G4" s="27"/>
      <c r="H4" s="27"/>
      <c r="I4" s="27"/>
      <c r="J4" s="27"/>
      <c r="K4" s="0"/>
      <c r="L4" s="5"/>
      <c r="M4" s="26" t="s">
        <v>24</v>
      </c>
      <c r="N4" s="26"/>
      <c r="O4" s="26"/>
      <c r="P4" s="19"/>
      <c r="Q4" s="19"/>
    </row>
    <row r="5" customFormat="false" ht="35.25" hidden="false" customHeight="true" outlineLevel="0" collapsed="false">
      <c r="C5" s="5"/>
      <c r="E5" s="18"/>
      <c r="F5" s="28"/>
      <c r="G5" s="28"/>
      <c r="H5" s="28"/>
      <c r="I5" s="28"/>
      <c r="J5" s="28"/>
      <c r="K5" s="28"/>
      <c r="L5" s="18"/>
      <c r="M5" s="18"/>
      <c r="N5" s="19"/>
      <c r="O5" s="19"/>
      <c r="P5" s="19"/>
      <c r="Q5" s="19"/>
    </row>
    <row r="6" customFormat="false" ht="12.8" hidden="false" customHeight="false" outlineLevel="0" collapsed="false">
      <c r="B6" s="20" t="s">
        <v>42</v>
      </c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9"/>
      <c r="Q6" s="29"/>
    </row>
    <row r="7" customFormat="false" ht="12.8" hidden="false" customHeight="false" outlineLevel="0" collapsed="false">
      <c r="B7" s="20" t="s">
        <v>26</v>
      </c>
      <c r="C7" s="20" t="s">
        <v>43</v>
      </c>
      <c r="D7" s="20" t="s">
        <v>44</v>
      </c>
      <c r="E7" s="20" t="s">
        <v>45</v>
      </c>
      <c r="F7" s="20" t="s">
        <v>46</v>
      </c>
      <c r="G7" s="20" t="s">
        <v>47</v>
      </c>
      <c r="H7" s="20" t="s">
        <v>48</v>
      </c>
      <c r="I7" s="20" t="s">
        <v>49</v>
      </c>
      <c r="J7" s="20" t="s">
        <v>50</v>
      </c>
      <c r="K7" s="20" t="s">
        <v>51</v>
      </c>
      <c r="L7" s="20" t="s">
        <v>52</v>
      </c>
      <c r="M7" s="20" t="s">
        <v>53</v>
      </c>
      <c r="N7" s="20" t="s">
        <v>54</v>
      </c>
      <c r="O7" s="20" t="s">
        <v>55</v>
      </c>
      <c r="AMG7" s="0"/>
      <c r="AMH7" s="0"/>
      <c r="AMI7" s="0"/>
      <c r="AMJ7" s="0"/>
    </row>
    <row r="8" customFormat="false" ht="22.35" hidden="false" customHeight="false" outlineLevel="0" collapsed="false">
      <c r="B8" s="21" t="s">
        <v>27</v>
      </c>
      <c r="C8" s="22" t="n">
        <f aca="false">1782.56*1.1</f>
        <v>1960.816</v>
      </c>
      <c r="D8" s="22" t="n">
        <f aca="false">1871.69*1.1</f>
        <v>2058.859</v>
      </c>
      <c r="E8" s="22" t="n">
        <f aca="false">1965.28*1.1</f>
        <v>2161.808</v>
      </c>
      <c r="F8" s="22" t="n">
        <f aca="false">2063.55*1.1</f>
        <v>2269.905</v>
      </c>
      <c r="G8" s="22" t="n">
        <f aca="false">2166.71*1.1</f>
        <v>2383.381</v>
      </c>
      <c r="H8" s="22" t="n">
        <f aca="false">2275.05*1.1</f>
        <v>2502.555</v>
      </c>
      <c r="I8" s="22" t="n">
        <f aca="false">2388.8*1.1</f>
        <v>2627.68</v>
      </c>
      <c r="J8" s="22" t="n">
        <f aca="false">2508.24*1.1</f>
        <v>2759.064</v>
      </c>
      <c r="K8" s="22" t="n">
        <f aca="false">2633.66*1.1</f>
        <v>2897.026</v>
      </c>
      <c r="L8" s="22" t="n">
        <f aca="false">2765.35*1.1</f>
        <v>3041.885</v>
      </c>
      <c r="M8" s="22" t="n">
        <f aca="false">2903.6*1.1</f>
        <v>3193.96</v>
      </c>
      <c r="N8" s="22" t="n">
        <f aca="false">3048.8*1.1</f>
        <v>3353.68</v>
      </c>
      <c r="O8" s="22" t="n">
        <f aca="false">3201.22*1.1</f>
        <v>3521.342</v>
      </c>
      <c r="AMG8" s="0"/>
      <c r="AMH8" s="0"/>
      <c r="AMI8" s="0"/>
      <c r="AMJ8" s="0"/>
    </row>
    <row r="10" customFormat="false" ht="12.8" hidden="false" customHeight="false" outlineLevel="0" collapsed="false">
      <c r="B10" s="20" t="s">
        <v>30</v>
      </c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9"/>
      <c r="Q10" s="29"/>
    </row>
    <row r="11" customFormat="false" ht="12.8" hidden="false" customHeight="true" outlineLevel="0" collapsed="false">
      <c r="B11" s="23" t="s">
        <v>56</v>
      </c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AMI11" s="0"/>
      <c r="AMJ11" s="0"/>
    </row>
    <row r="12" customFormat="false" ht="12.8" hidden="false" customHeight="true" outlineLevel="0" collapsed="false">
      <c r="B12" s="23" t="s">
        <v>57</v>
      </c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0"/>
      <c r="Q12" s="0"/>
    </row>
    <row r="13" customFormat="false" ht="12.8" hidden="false" customHeight="true" outlineLevel="0" collapsed="false">
      <c r="B13" s="23" t="s">
        <v>58</v>
      </c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0"/>
      <c r="Q13" s="0"/>
    </row>
    <row r="14" customFormat="false" ht="12.8" hidden="false" customHeight="true" outlineLevel="0" collapsed="false">
      <c r="B14" s="23" t="s">
        <v>59</v>
      </c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0"/>
      <c r="Q14" s="0"/>
    </row>
    <row r="15" customFormat="false" ht="12.8" hidden="false" customHeight="true" outlineLevel="0" collapsed="false">
      <c r="B15" s="23" t="s">
        <v>60</v>
      </c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0"/>
      <c r="Q15" s="0"/>
    </row>
    <row r="16" customFormat="false" ht="12.8" hidden="false" customHeight="true" outlineLevel="0" collapsed="false">
      <c r="B16" s="23" t="s">
        <v>61</v>
      </c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0"/>
      <c r="Q16" s="0"/>
    </row>
    <row r="17" customFormat="false" ht="12.8" hidden="false" customHeight="false" outlineLevel="0" collapsed="false"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</row>
    <row r="18" customFormat="false" ht="12.8" hidden="false" customHeight="false" outlineLevel="0" collapsed="false"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</row>
    <row r="19" customFormat="false" ht="12.8" hidden="false" customHeight="false" outlineLevel="0" collapsed="false">
      <c r="B19" s="20" t="s">
        <v>62</v>
      </c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AMI19" s="0"/>
      <c r="AMJ19" s="0"/>
    </row>
    <row r="20" customFormat="false" ht="12.8" hidden="false" customHeight="false" outlineLevel="0" collapsed="false">
      <c r="B20" s="20" t="s">
        <v>26</v>
      </c>
      <c r="C20" s="20" t="s">
        <v>43</v>
      </c>
      <c r="D20" s="20" t="s">
        <v>44</v>
      </c>
      <c r="E20" s="20" t="s">
        <v>45</v>
      </c>
      <c r="F20" s="20" t="s">
        <v>46</v>
      </c>
      <c r="G20" s="20" t="s">
        <v>47</v>
      </c>
      <c r="H20" s="20" t="s">
        <v>48</v>
      </c>
      <c r="I20" s="20" t="s">
        <v>49</v>
      </c>
      <c r="J20" s="20" t="s">
        <v>50</v>
      </c>
      <c r="K20" s="20" t="s">
        <v>51</v>
      </c>
      <c r="L20" s="20" t="s">
        <v>52</v>
      </c>
      <c r="M20" s="20" t="s">
        <v>53</v>
      </c>
      <c r="N20" s="20" t="s">
        <v>54</v>
      </c>
      <c r="O20" s="20" t="s">
        <v>55</v>
      </c>
      <c r="AMG20" s="0"/>
      <c r="AMH20" s="0"/>
      <c r="AMI20" s="0"/>
      <c r="AMJ20" s="0"/>
    </row>
    <row r="21" customFormat="false" ht="22.35" hidden="false" customHeight="false" outlineLevel="0" collapsed="false">
      <c r="B21" s="21" t="s">
        <v>27</v>
      </c>
      <c r="C21" s="22" t="n">
        <f aca="false">2582.83*1.1</f>
        <v>2841.113</v>
      </c>
      <c r="D21" s="22" t="n">
        <f aca="false">2711.98*1.1</f>
        <v>2983.178</v>
      </c>
      <c r="E21" s="22" t="n">
        <f aca="false">2847.57*1.1</f>
        <v>3132.327</v>
      </c>
      <c r="F21" s="22" t="n">
        <f aca="false">2989.95*1.1</f>
        <v>3288.945</v>
      </c>
      <c r="G21" s="22" t="n">
        <f aca="false">3139.44*1.1</f>
        <v>3453.384</v>
      </c>
      <c r="H21" s="22" t="n">
        <f aca="false">3296.43*1.1</f>
        <v>3626.073</v>
      </c>
      <c r="I21" s="22" t="n">
        <f aca="false">3461.25*1.1</f>
        <v>3807.375</v>
      </c>
      <c r="J21" s="22" t="n">
        <f aca="false">3634.31*1.1</f>
        <v>3997.741</v>
      </c>
      <c r="K21" s="22" t="n">
        <f aca="false">3816.02*1.1</f>
        <v>4197.622</v>
      </c>
      <c r="L21" s="22" t="n">
        <f aca="false">4006.83*1.1</f>
        <v>4407.513</v>
      </c>
      <c r="M21" s="22" t="n">
        <f aca="false">4207.17*1.1</f>
        <v>4627.887</v>
      </c>
      <c r="N21" s="22" t="n">
        <f aca="false">4417.53*1.1</f>
        <v>4859.283</v>
      </c>
      <c r="O21" s="22" t="n">
        <f aca="false">4638.4*1.1</f>
        <v>5102.24</v>
      </c>
      <c r="AMG21" s="0"/>
      <c r="AMH21" s="0"/>
      <c r="AMI21" s="0"/>
      <c r="AMJ21" s="0"/>
    </row>
    <row r="23" customFormat="false" ht="12.8" hidden="false" customHeight="false" outlineLevel="0" collapsed="false">
      <c r="B23" s="20" t="s">
        <v>63</v>
      </c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AMI23" s="0"/>
      <c r="AMJ23" s="0"/>
    </row>
    <row r="24" customFormat="false" ht="12.8" hidden="false" customHeight="true" outlineLevel="0" collapsed="false">
      <c r="B24" s="23" t="s">
        <v>64</v>
      </c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AMI24" s="0"/>
      <c r="AMJ24" s="0"/>
    </row>
    <row r="25" customFormat="false" ht="12.8" hidden="false" customHeight="true" outlineLevel="0" collapsed="false">
      <c r="B25" s="23" t="s">
        <v>65</v>
      </c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AMI25" s="0"/>
      <c r="AMJ25" s="0"/>
    </row>
    <row r="26" customFormat="false" ht="12.8" hidden="false" customHeight="true" outlineLevel="0" collapsed="false">
      <c r="B26" s="23" t="s">
        <v>66</v>
      </c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AMI26" s="0"/>
      <c r="AMJ26" s="0"/>
    </row>
    <row r="27" customFormat="false" ht="12.8" hidden="false" customHeight="true" outlineLevel="0" collapsed="false">
      <c r="B27" s="23" t="s">
        <v>67</v>
      </c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AMI27" s="0"/>
      <c r="AMJ27" s="0"/>
    </row>
    <row r="28" customFormat="false" ht="12.8" hidden="false" customHeight="true" outlineLevel="0" collapsed="false">
      <c r="B28" s="23" t="s">
        <v>68</v>
      </c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AMI28" s="0"/>
      <c r="AMJ28" s="0"/>
    </row>
    <row r="29" customFormat="false" ht="12.8" hidden="false" customHeight="true" outlineLevel="0" collapsed="false">
      <c r="B29" s="23" t="s">
        <v>69</v>
      </c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AMI29" s="0"/>
      <c r="AMJ29" s="0"/>
    </row>
    <row r="31" customFormat="false" ht="12.8" hidden="false" customHeight="false" outlineLevel="0" collapsed="false">
      <c r="B31" s="20" t="s">
        <v>70</v>
      </c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AMI31" s="0"/>
      <c r="AMJ31" s="0"/>
    </row>
    <row r="32" customFormat="false" ht="12.8" hidden="false" customHeight="false" outlineLevel="0" collapsed="false">
      <c r="B32" s="20" t="s">
        <v>26</v>
      </c>
      <c r="C32" s="20" t="s">
        <v>43</v>
      </c>
      <c r="D32" s="20" t="s">
        <v>44</v>
      </c>
      <c r="E32" s="20" t="s">
        <v>45</v>
      </c>
      <c r="F32" s="20" t="s">
        <v>46</v>
      </c>
      <c r="G32" s="20" t="s">
        <v>47</v>
      </c>
      <c r="H32" s="20" t="s">
        <v>48</v>
      </c>
      <c r="I32" s="20" t="s">
        <v>49</v>
      </c>
      <c r="J32" s="20" t="s">
        <v>50</v>
      </c>
      <c r="K32" s="20" t="s">
        <v>51</v>
      </c>
      <c r="L32" s="20" t="s">
        <v>52</v>
      </c>
      <c r="M32" s="20" t="s">
        <v>53</v>
      </c>
      <c r="N32" s="20" t="s">
        <v>54</v>
      </c>
      <c r="O32" s="20" t="s">
        <v>55</v>
      </c>
      <c r="AMG32" s="0"/>
      <c r="AMH32" s="0"/>
      <c r="AMI32" s="0"/>
      <c r="AMJ32" s="0"/>
    </row>
    <row r="33" customFormat="false" ht="12.8" hidden="false" customHeight="false" outlineLevel="0" collapsed="false">
      <c r="B33" s="21" t="s">
        <v>27</v>
      </c>
      <c r="C33" s="22" t="n">
        <f aca="false">3308.76*1.1</f>
        <v>3639.636</v>
      </c>
      <c r="D33" s="22" t="n">
        <f aca="false">3474.2*1.1</f>
        <v>3821.62</v>
      </c>
      <c r="E33" s="22" t="n">
        <f aca="false">3647.91*1.1</f>
        <v>4012.701</v>
      </c>
      <c r="F33" s="22" t="n">
        <f aca="false">3830.3*1.1</f>
        <v>4213.33</v>
      </c>
      <c r="G33" s="22" t="n">
        <f aca="false">4021.82*1.1</f>
        <v>4424.002</v>
      </c>
      <c r="H33" s="22" t="n">
        <f aca="false">4222.91*1.1</f>
        <v>4645.201</v>
      </c>
      <c r="I33" s="22" t="n">
        <f aca="false">4434.06*1.1</f>
        <v>4877.466</v>
      </c>
      <c r="J33" s="22" t="n">
        <f aca="false">4655.76*1.1</f>
        <v>5121.336</v>
      </c>
      <c r="K33" s="22" t="n">
        <f aca="false">4888.54*1.1</f>
        <v>5377.394</v>
      </c>
      <c r="L33" s="22" t="n">
        <f aca="false">5132.97*1.1</f>
        <v>5646.267</v>
      </c>
      <c r="M33" s="22" t="n">
        <f aca="false">5389.63*1.1</f>
        <v>5928.593</v>
      </c>
      <c r="N33" s="22" t="n">
        <f aca="false">5659.12*1.1</f>
        <v>6225.032</v>
      </c>
      <c r="O33" s="22" t="n">
        <f aca="false">5942.07*1.1</f>
        <v>6536.277</v>
      </c>
      <c r="AMG33" s="0"/>
      <c r="AMH33" s="0"/>
      <c r="AMI33" s="0"/>
      <c r="AMJ33" s="0"/>
    </row>
    <row r="35" customFormat="false" ht="12.8" hidden="false" customHeight="false" outlineLevel="0" collapsed="false">
      <c r="B35" s="20" t="s">
        <v>71</v>
      </c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AMI35" s="0"/>
      <c r="AMJ35" s="0"/>
    </row>
    <row r="36" customFormat="false" ht="12.8" hidden="false" customHeight="true" outlineLevel="0" collapsed="false">
      <c r="B36" s="23" t="s">
        <v>39</v>
      </c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AMI36" s="0"/>
      <c r="AMJ36" s="0"/>
    </row>
    <row r="37" customFormat="false" ht="12.8" hidden="false" customHeight="true" outlineLevel="0" collapsed="false">
      <c r="B37" s="23" t="s">
        <v>37</v>
      </c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AMI37" s="0"/>
      <c r="AMJ37" s="0"/>
    </row>
    <row r="38" customFormat="false" ht="12.8" hidden="false" customHeight="false" outlineLevel="0" collapsed="false"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</row>
    <row r="39" customFormat="false" ht="12.8" hidden="false" customHeight="false" outlineLevel="0" collapsed="false">
      <c r="B39" s="20" t="s">
        <v>72</v>
      </c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AMI39" s="0"/>
      <c r="AMJ39" s="0"/>
    </row>
    <row r="40" customFormat="false" ht="12.8" hidden="false" customHeight="false" outlineLevel="0" collapsed="false">
      <c r="B40" s="20" t="s">
        <v>26</v>
      </c>
      <c r="C40" s="20" t="s">
        <v>43</v>
      </c>
      <c r="D40" s="20" t="s">
        <v>44</v>
      </c>
      <c r="E40" s="20" t="s">
        <v>45</v>
      </c>
      <c r="F40" s="20" t="s">
        <v>46</v>
      </c>
      <c r="G40" s="20" t="s">
        <v>47</v>
      </c>
      <c r="H40" s="20" t="s">
        <v>48</v>
      </c>
      <c r="I40" s="20" t="s">
        <v>49</v>
      </c>
      <c r="J40" s="20" t="s">
        <v>50</v>
      </c>
      <c r="K40" s="20" t="s">
        <v>51</v>
      </c>
      <c r="L40" s="20" t="s">
        <v>52</v>
      </c>
      <c r="M40" s="20" t="s">
        <v>53</v>
      </c>
      <c r="N40" s="20" t="s">
        <v>54</v>
      </c>
      <c r="O40" s="20" t="s">
        <v>55</v>
      </c>
      <c r="AMG40" s="0"/>
      <c r="AMH40" s="0"/>
      <c r="AMI40" s="0"/>
      <c r="AMJ40" s="0"/>
    </row>
    <row r="41" customFormat="false" ht="12.8" hidden="false" customHeight="false" outlineLevel="0" collapsed="false">
      <c r="B41" s="21" t="s">
        <v>27</v>
      </c>
      <c r="C41" s="22" t="n">
        <f aca="false">3397.46*1.1</f>
        <v>3737.206</v>
      </c>
      <c r="D41" s="22" t="n">
        <f aca="false">3567.33*1.1</f>
        <v>3924.063</v>
      </c>
      <c r="E41" s="22" t="n">
        <f aca="false">3745.7*1.1</f>
        <v>4120.27</v>
      </c>
      <c r="F41" s="22" t="n">
        <f aca="false">3932.98*1.1</f>
        <v>4326.278</v>
      </c>
      <c r="G41" s="22" t="n">
        <f aca="false">4129.63*1.1</f>
        <v>4542.593</v>
      </c>
      <c r="H41" s="22" t="n">
        <f aca="false">4336.11*1.1</f>
        <v>4769.721</v>
      </c>
      <c r="I41" s="22" t="n">
        <f aca="false">4552.92*1.1</f>
        <v>5008.212</v>
      </c>
      <c r="J41" s="22" t="n">
        <f aca="false">4780.56*1.1</f>
        <v>5258.616</v>
      </c>
      <c r="K41" s="22" t="n">
        <f aca="false">5019.6*1.1</f>
        <v>5521.56</v>
      </c>
      <c r="L41" s="22" t="n">
        <f aca="false">5270.57*1.1</f>
        <v>5797.627</v>
      </c>
      <c r="M41" s="22" t="n">
        <f aca="false">5534.1*1.1</f>
        <v>6087.51</v>
      </c>
      <c r="N41" s="22" t="n">
        <f aca="false">5810.82*1.1</f>
        <v>6391.902</v>
      </c>
      <c r="O41" s="22" t="n">
        <f aca="false">6101.36*1.1</f>
        <v>6711.496</v>
      </c>
      <c r="AMG41" s="0"/>
      <c r="AMH41" s="0"/>
      <c r="AMI41" s="0"/>
      <c r="AMJ41" s="0"/>
    </row>
    <row r="43" customFormat="false" ht="12.8" hidden="false" customHeight="false" outlineLevel="0" collapsed="false">
      <c r="B43" s="20" t="s">
        <v>73</v>
      </c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AMI43" s="0"/>
      <c r="AMJ43" s="0"/>
    </row>
    <row r="44" customFormat="false" ht="12.8" hidden="false" customHeight="true" outlineLevel="0" collapsed="false">
      <c r="B44" s="23" t="s">
        <v>74</v>
      </c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AMI44" s="0"/>
      <c r="AMJ44" s="0"/>
    </row>
    <row r="45" customFormat="false" ht="12.8" hidden="false" customHeight="true" outlineLevel="0" collapsed="false">
      <c r="B45" s="23" t="s">
        <v>75</v>
      </c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AMI45" s="0"/>
      <c r="AMJ45" s="0"/>
    </row>
    <row r="46" customFormat="false" ht="12.8" hidden="false" customHeight="true" outlineLevel="0" collapsed="false">
      <c r="B46" s="23" t="s">
        <v>76</v>
      </c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AMI46" s="0"/>
      <c r="AMJ46" s="0"/>
    </row>
    <row r="47" customFormat="false" ht="12.8" hidden="false" customHeight="true" outlineLevel="0" collapsed="false">
      <c r="B47" s="23" t="s">
        <v>77</v>
      </c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AMI47" s="0"/>
      <c r="AMJ47" s="0"/>
    </row>
    <row r="48" customFormat="false" ht="12.8" hidden="false" customHeight="false" outlineLevel="0" collapsed="false"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</row>
    <row r="49" customFormat="false" ht="12.8" hidden="false" customHeight="false" outlineLevel="0" collapsed="false">
      <c r="B49" s="20" t="s">
        <v>78</v>
      </c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AMI49" s="0"/>
      <c r="AMJ49" s="0"/>
    </row>
    <row r="50" customFormat="false" ht="12.8" hidden="false" customHeight="false" outlineLevel="0" collapsed="false">
      <c r="B50" s="20" t="s">
        <v>26</v>
      </c>
      <c r="C50" s="20" t="s">
        <v>43</v>
      </c>
      <c r="D50" s="20" t="s">
        <v>44</v>
      </c>
      <c r="E50" s="20" t="s">
        <v>45</v>
      </c>
      <c r="F50" s="20" t="s">
        <v>46</v>
      </c>
      <c r="G50" s="20" t="s">
        <v>47</v>
      </c>
      <c r="H50" s="20" t="s">
        <v>48</v>
      </c>
      <c r="I50" s="20" t="s">
        <v>49</v>
      </c>
      <c r="J50" s="20" t="s">
        <v>50</v>
      </c>
      <c r="K50" s="20" t="s">
        <v>51</v>
      </c>
      <c r="L50" s="20" t="s">
        <v>52</v>
      </c>
      <c r="M50" s="20" t="s">
        <v>53</v>
      </c>
      <c r="N50" s="20" t="s">
        <v>54</v>
      </c>
      <c r="O50" s="20" t="s">
        <v>55</v>
      </c>
      <c r="AMG50" s="0"/>
      <c r="AMH50" s="0"/>
      <c r="AMI50" s="0"/>
      <c r="AMJ50" s="0"/>
    </row>
    <row r="51" customFormat="false" ht="12.8" hidden="false" customHeight="false" outlineLevel="0" collapsed="false">
      <c r="B51" s="21" t="s">
        <v>79</v>
      </c>
      <c r="C51" s="22" t="n">
        <f aca="false">6970.78*1.1</f>
        <v>7667.858</v>
      </c>
      <c r="D51" s="22" t="n">
        <f aca="false">7319.32*1.1</f>
        <v>8051.252</v>
      </c>
      <c r="E51" s="22" t="n">
        <f aca="false">7685.28*1.1</f>
        <v>8453.808</v>
      </c>
      <c r="F51" s="22" t="n">
        <f aca="false">8069.55*1.1</f>
        <v>8876.505</v>
      </c>
      <c r="G51" s="22" t="n">
        <f aca="false">8473.03*1.1</f>
        <v>9320.333</v>
      </c>
      <c r="H51" s="22" t="n">
        <f aca="false">8896.68*1.1</f>
        <v>9786.348</v>
      </c>
      <c r="I51" s="22" t="n">
        <f aca="false">9341.51*1.1</f>
        <v>10275.661</v>
      </c>
      <c r="J51" s="22" t="n">
        <f aca="false">9808.58*1.1</f>
        <v>10789.438</v>
      </c>
      <c r="K51" s="22" t="n">
        <f aca="false">10299.02*1.1</f>
        <v>11328.922</v>
      </c>
      <c r="L51" s="22" t="n">
        <f aca="false">10813.97*1.1</f>
        <v>11895.367</v>
      </c>
      <c r="M51" s="22" t="n">
        <f aca="false">11354.66*1.1</f>
        <v>12490.126</v>
      </c>
      <c r="N51" s="22" t="n">
        <f aca="false">11922.39*1.1</f>
        <v>13114.629</v>
      </c>
      <c r="O51" s="22" t="n">
        <f aca="false">12518.51*1.1</f>
        <v>13770.361</v>
      </c>
      <c r="AMG51" s="0"/>
      <c r="AMH51" s="0"/>
      <c r="AMI51" s="0"/>
      <c r="AMJ51" s="0"/>
    </row>
    <row r="53" customFormat="false" ht="12.8" hidden="false" customHeight="false" outlineLevel="0" collapsed="false">
      <c r="B53" s="20" t="s">
        <v>80</v>
      </c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AMI53" s="0"/>
      <c r="AMJ53" s="0"/>
    </row>
    <row r="54" customFormat="false" ht="12.8" hidden="false" customHeight="true" outlineLevel="0" collapsed="false">
      <c r="B54" s="23" t="s">
        <v>81</v>
      </c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AMI54" s="0"/>
      <c r="AMJ54" s="0"/>
    </row>
    <row r="55" customFormat="false" ht="12.8" hidden="false" customHeight="true" outlineLevel="0" collapsed="false">
      <c r="B55" s="23" t="s">
        <v>82</v>
      </c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AMI55" s="0"/>
      <c r="AMJ55" s="0"/>
    </row>
    <row r="56" customFormat="false" ht="12.8" hidden="false" customHeight="true" outlineLevel="0" collapsed="false">
      <c r="B56" s="23" t="s">
        <v>83</v>
      </c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AMI56" s="0"/>
      <c r="AMJ56" s="0"/>
    </row>
    <row r="57" customFormat="false" ht="12.8" hidden="false" customHeight="true" outlineLevel="0" collapsed="false">
      <c r="B57" s="23" t="s">
        <v>84</v>
      </c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AMI57" s="0"/>
      <c r="AMJ57" s="0"/>
    </row>
  </sheetData>
  <mergeCells count="36">
    <mergeCell ref="E2:M2"/>
    <mergeCell ref="E3:M3"/>
    <mergeCell ref="C4:J4"/>
    <mergeCell ref="M4:N4"/>
    <mergeCell ref="B6:O6"/>
    <mergeCell ref="B10:O10"/>
    <mergeCell ref="B11:O11"/>
    <mergeCell ref="B12:O12"/>
    <mergeCell ref="B13:O13"/>
    <mergeCell ref="B14:O14"/>
    <mergeCell ref="B15:O15"/>
    <mergeCell ref="B16:O16"/>
    <mergeCell ref="B19:O19"/>
    <mergeCell ref="B23:O23"/>
    <mergeCell ref="B24:O24"/>
    <mergeCell ref="B25:O25"/>
    <mergeCell ref="B26:O26"/>
    <mergeCell ref="B27:O27"/>
    <mergeCell ref="B28:O28"/>
    <mergeCell ref="B29:O29"/>
    <mergeCell ref="B31:O31"/>
    <mergeCell ref="B35:O35"/>
    <mergeCell ref="B36:O36"/>
    <mergeCell ref="B37:O37"/>
    <mergeCell ref="B39:O39"/>
    <mergeCell ref="B43:O43"/>
    <mergeCell ref="B44:O44"/>
    <mergeCell ref="B45:O45"/>
    <mergeCell ref="B46:O46"/>
    <mergeCell ref="B47:O47"/>
    <mergeCell ref="B49:O49"/>
    <mergeCell ref="B53:O53"/>
    <mergeCell ref="B54:O54"/>
    <mergeCell ref="B55:O55"/>
    <mergeCell ref="B56:O56"/>
    <mergeCell ref="B57:O57"/>
  </mergeCells>
  <printOptions headings="false" gridLines="false" gridLinesSet="true" horizontalCentered="false" verticalCentered="false"/>
  <pageMargins left="0.602083333333333" right="0.7875" top="0.5125" bottom="0.7875" header="0.275" footer="0.511805555555555"/>
  <pageSetup paperSize="9" scale="105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>&amp;C&amp;A</oddHeader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C3:G16"/>
  <sheetViews>
    <sheetView showFormulas="false" showGridLines="true" showRowColHeaders="true" showZeros="true" rightToLeft="false" tabSelected="false" showOutlineSymbols="true" defaultGridColor="true" view="normal" topLeftCell="A1" colorId="64" zoomScale="110" zoomScaleNormal="110" zoomScalePageLayoutView="100" workbookViewId="0">
      <selection pane="topLeft" activeCell="E25" activeCellId="0" sqref="E25"/>
    </sheetView>
  </sheetViews>
  <sheetFormatPr defaultColWidth="11.65234375" defaultRowHeight="12.8" zeroHeight="false" outlineLevelRow="0" outlineLevelCol="0"/>
  <cols>
    <col collapsed="false" customWidth="true" hidden="false" outlineLevel="0" max="1" min="1" style="1" width="12.63"/>
    <col collapsed="false" customWidth="true" hidden="false" outlineLevel="0" max="2" min="2" style="1" width="10.19"/>
    <col collapsed="false" customWidth="false" hidden="false" outlineLevel="0" max="3" min="3" style="1" width="11.64"/>
    <col collapsed="false" customWidth="true" hidden="false" outlineLevel="0" max="4" min="4" style="1" width="19.54"/>
    <col collapsed="false" customWidth="true" hidden="false" outlineLevel="0" max="5" min="5" style="1" width="17.02"/>
    <col collapsed="false" customWidth="true" hidden="false" outlineLevel="0" max="7" min="6" style="1" width="19.7"/>
    <col collapsed="false" customWidth="false" hidden="false" outlineLevel="0" max="1024" min="8" style="1" width="11.64"/>
  </cols>
  <sheetData>
    <row r="3" customFormat="false" ht="23.1" hidden="false" customHeight="true" outlineLevel="0" collapsed="false"/>
    <row r="4" customFormat="false" ht="27.45" hidden="false" customHeight="true" outlineLevel="0" collapsed="false">
      <c r="C4" s="2"/>
      <c r="D4" s="3" t="s">
        <v>0</v>
      </c>
      <c r="E4" s="3"/>
      <c r="F4" s="3"/>
    </row>
    <row r="6" customFormat="false" ht="16.15" hidden="false" customHeight="false" outlineLevel="0" collapsed="false">
      <c r="C6" s="30" t="s">
        <v>85</v>
      </c>
      <c r="D6" s="30"/>
      <c r="E6" s="30"/>
      <c r="F6" s="30"/>
      <c r="G6" s="30"/>
    </row>
    <row r="7" customFormat="false" ht="12.8" hidden="false" customHeight="false" outlineLevel="0" collapsed="false">
      <c r="C7" s="5"/>
      <c r="D7" s="26"/>
      <c r="E7" s="26"/>
      <c r="F7" s="26"/>
    </row>
    <row r="8" customFormat="false" ht="12.8" hidden="false" customHeight="false" outlineLevel="0" collapsed="false">
      <c r="C8" s="5"/>
      <c r="D8" s="5"/>
    </row>
    <row r="9" customFormat="false" ht="16.15" hidden="false" customHeight="false" outlineLevel="0" collapsed="false">
      <c r="C9" s="5"/>
      <c r="D9" s="30" t="s">
        <v>24</v>
      </c>
      <c r="E9" s="30"/>
      <c r="F9" s="30"/>
    </row>
    <row r="11" customFormat="false" ht="16.2" hidden="false" customHeight="true" outlineLevel="0" collapsed="false">
      <c r="D11" s="31" t="s">
        <v>86</v>
      </c>
      <c r="E11" s="31"/>
      <c r="F11" s="31"/>
    </row>
    <row r="12" customFormat="false" ht="28.45" hidden="false" customHeight="false" outlineLevel="0" collapsed="false">
      <c r="D12" s="31" t="s">
        <v>87</v>
      </c>
      <c r="E12" s="32" t="s">
        <v>88</v>
      </c>
      <c r="F12" s="32" t="s">
        <v>89</v>
      </c>
    </row>
    <row r="13" customFormat="false" ht="15" hidden="false" customHeight="false" outlineLevel="0" collapsed="false">
      <c r="D13" s="33" t="s">
        <v>90</v>
      </c>
      <c r="E13" s="34" t="n">
        <v>600</v>
      </c>
      <c r="F13" s="34" t="s">
        <v>91</v>
      </c>
    </row>
    <row r="14" customFormat="false" ht="12.8" hidden="false" customHeight="false" outlineLevel="0" collapsed="false">
      <c r="C14" s="13"/>
      <c r="D14" s="13"/>
      <c r="E14" s="13"/>
      <c r="F14" s="13"/>
      <c r="G14" s="13"/>
    </row>
    <row r="15" customFormat="false" ht="27" hidden="false" customHeight="true" outlineLevel="0" collapsed="false">
      <c r="C15" s="13"/>
      <c r="D15" s="35" t="s">
        <v>92</v>
      </c>
      <c r="E15" s="35"/>
      <c r="F15" s="35"/>
      <c r="G15" s="13"/>
    </row>
    <row r="16" customFormat="false" ht="13.8" hidden="false" customHeight="true" outlineLevel="0" collapsed="false">
      <c r="D16" s="36" t="s">
        <v>93</v>
      </c>
      <c r="E16" s="36"/>
      <c r="F16" s="36"/>
    </row>
  </sheetData>
  <mergeCells count="7">
    <mergeCell ref="D4:F4"/>
    <mergeCell ref="C6:G6"/>
    <mergeCell ref="D7:F7"/>
    <mergeCell ref="D9:F9"/>
    <mergeCell ref="D11:F11"/>
    <mergeCell ref="D15:F15"/>
    <mergeCell ref="D16:F16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>&amp;C&amp;"Times New Roman,Normal"&amp;12&amp;A</oddHeader>
    <oddFooter>&amp;C&amp;"Times New Roman,Normal"&amp;12Página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209</TotalTime>
  <Application>LibreOffice/6.4.5.2$Windows_X86_64 LibreOffice_project/a726b36747cf2001e06b58ad5db1aa3a9a1872d6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2017-10-20T23:41:04Z</dcterms:created>
  <dc:creator/>
  <dc:description/>
  <dc:language>pt-BR</dc:language>
  <cp:lastModifiedBy/>
  <dcterms:modified xsi:type="dcterms:W3CDTF">2026-02-10T09:52:40Z</dcterms:modified>
  <cp:revision>64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15.0000</vt:lpwstr>
  </property>
</Properties>
</file>