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sharedStrings.xml" ContentType="application/vnd.openxmlformats-officedocument.spreadsheetml.sharedStrings+xml"/>
  <Override PartName="/xl/media/image53.wmf" ContentType="image/x-wmf"/>
  <Override PartName="/xl/media/image54.wmf" ContentType="image/x-wmf"/>
  <Override PartName="/xl/media/image55.wmf" ContentType="image/x-wmf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Comissionado 2026" sheetId="1" state="visible" r:id="rId2"/>
    <sheet name="Efetivos 2026" sheetId="2" state="visible" r:id="rId3"/>
    <sheet name="Estágio 2026" sheetId="3" state="visible" r:id="rId4"/>
  </sheets>
  <definedNames>
    <definedName function="false" hidden="false" localSheetId="0" name="_xlnm.Print_Titles" vbProcedure="false">'Comissionado 2026'!$1:$6</definedName>
    <definedName function="false" hidden="false" localSheetId="1" name="_xlnm.Print_Titles" vbProcedure="false">'Efetivos 2026'!$1:$3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<sst xmlns="http://schemas.openxmlformats.org/spreadsheetml/2006/main" count="147" uniqueCount="83">
  <si>
    <t xml:space="preserve">Instituto de Promoção e de Assistência à Saúde de Servidores do Estado de Sergipe</t>
  </si>
  <si>
    <t xml:space="preserve">TABELA DE VENCIMENTO DE CARGO EM COMISSÃO</t>
  </si>
  <si>
    <t xml:space="preserve">EXERCÍCIO 2026</t>
  </si>
  <si>
    <t xml:space="preserve">CARGOS EM COMISSÃO ESPECIAL</t>
  </si>
  <si>
    <t xml:space="preserve">SÍMBOLO</t>
  </si>
  <si>
    <t xml:space="preserve">CARGO S/ VÍNCULO</t>
  </si>
  <si>
    <t xml:space="preserve">REPRESENTAÇÃO</t>
  </si>
  <si>
    <t xml:space="preserve">CCE-22</t>
  </si>
  <si>
    <t xml:space="preserve">CCE-23</t>
  </si>
  <si>
    <t xml:space="preserve">CARGOS EM COMISSÃO SIMPLES</t>
  </si>
  <si>
    <t xml:space="preserve">GEAPAS – NÍVEL MÉDIO</t>
  </si>
  <si>
    <t xml:space="preserve">GEAPAS – NÍVEL SUPERIOR 1</t>
  </si>
  <si>
    <t xml:space="preserve">GEAPAS – NÍVEL SUPERIOR 2</t>
  </si>
  <si>
    <t xml:space="preserve">CCS-2</t>
  </si>
  <si>
    <t xml:space="preserve">CCS-3</t>
  </si>
  <si>
    <t xml:space="preserve">CCS-4</t>
  </si>
  <si>
    <t xml:space="preserve">CCS-9</t>
  </si>
  <si>
    <t xml:space="preserve">CCS-11</t>
  </si>
  <si>
    <t xml:space="preserve">CCS-12</t>
  </si>
  <si>
    <t xml:space="preserve">CCS-13</t>
  </si>
  <si>
    <t xml:space="preserve">CCS-14</t>
  </si>
  <si>
    <t xml:space="preserve">CCS-15</t>
  </si>
  <si>
    <t xml:space="preserve">CCS-16</t>
  </si>
  <si>
    <t xml:space="preserve">TABELA DE VENCIMENTO DE CARGOS EFETIVOS</t>
  </si>
  <si>
    <r>
      <rPr>
        <b val="true"/>
        <sz val="10"/>
        <rFont val="Arial"/>
        <family val="2"/>
        <charset val="1"/>
      </rPr>
      <t xml:space="preserve">Lei nº 7.820 – 04 de Abril de 2014 e alterações – Administração Geral
Lei nº 7.821 – 04 de Abril de 2014 e alterações – Grupo Ocupacional
</t>
    </r>
    <r>
      <rPr>
        <b val="true"/>
        <sz val="10"/>
        <rFont val="Arial"/>
        <family val="2"/>
      </rPr>
      <t xml:space="preserve">Lei nº 9.012 – 05 de Maio de 2022 – Reenquadramento Automático
Lei nº 9.602 – 15 de Janeiro de 2025 – Alteração dos Níveis
Lei nº 9.723 – 20 de Agosto de 2025 – Aumento Salarial 10%
Lei nº 9.938 – 1º de Abril de 2026 – Aumento Salarial 7%</t>
    </r>
  </si>
  <si>
    <t xml:space="preserve">Exercício 2026</t>
  </si>
  <si>
    <t xml:space="preserve">ADMINISTRAÇÃO GERAL/GRUPO OCUPACIONAL - NÍVEL BÁSICO</t>
  </si>
  <si>
    <t xml:space="preserve">NÍVEL</t>
  </si>
  <si>
    <t xml:space="preserve">E</t>
  </si>
  <si>
    <t xml:space="preserve">F</t>
  </si>
  <si>
    <t xml:space="preserve">G</t>
  </si>
  <si>
    <t xml:space="preserve">H</t>
  </si>
  <si>
    <t xml:space="preserve">I</t>
  </si>
  <si>
    <t xml:space="preserve">J</t>
  </si>
  <si>
    <t xml:space="preserve">K</t>
  </si>
  <si>
    <t xml:space="preserve">L</t>
  </si>
  <si>
    <t xml:space="preserve">M</t>
  </si>
  <si>
    <t xml:space="preserve">N</t>
  </si>
  <si>
    <t xml:space="preserve">O</t>
  </si>
  <si>
    <t xml:space="preserve">P</t>
  </si>
  <si>
    <t xml:space="preserve">Q</t>
  </si>
  <si>
    <t xml:space="preserve">VALOR R$</t>
  </si>
  <si>
    <t xml:space="preserve">CARGOS NÍVEL BÁSICO</t>
  </si>
  <si>
    <t xml:space="preserve">AGENTE DE SERVIÇOS DE SAÚDE</t>
  </si>
  <si>
    <t xml:space="preserve">AUXILIAR EM ENFERMAGEM</t>
  </si>
  <si>
    <t xml:space="preserve">BALCONISTA</t>
  </si>
  <si>
    <t xml:space="preserve">EXECUTOR DE SERVIÇOS ADMINISTRATIVOS</t>
  </si>
  <si>
    <t xml:space="preserve">EXECUTOR DE SERVIÇOS BÁSICOS</t>
  </si>
  <si>
    <t xml:space="preserve">MOTORISTA</t>
  </si>
  <si>
    <t xml:space="preserve">ADMINISTRAÇÃO GERAL/GRUPO OCUPACIONAL - NÍVEL MÉDIO/TÉCNICO</t>
  </si>
  <si>
    <t xml:space="preserve">CARGOS NÍVEL MÉDIO</t>
  </si>
  <si>
    <t xml:space="preserve">AGENTE ADMINISTRATIVO</t>
  </si>
  <si>
    <t xml:space="preserve">ASSISTENTE ADMINISTRATIVO</t>
  </si>
  <si>
    <t xml:space="preserve">OFICIAL ADMINISTRATIVO</t>
  </si>
  <si>
    <t xml:space="preserve">TÉCNICO DE ENFERMAGEM</t>
  </si>
  <si>
    <t xml:space="preserve">TÉCNICO EM RADIOLOGIA</t>
  </si>
  <si>
    <t xml:space="preserve">TELEFONISTA</t>
  </si>
  <si>
    <t xml:space="preserve">GRUPO OCUPACIONAL - NÍVEL SUPERIOR I</t>
  </si>
  <si>
    <t xml:space="preserve">CARGOS NÍVEL SUPERIOR I</t>
  </si>
  <si>
    <t xml:space="preserve">ASSISTENTE SOCIAL</t>
  </si>
  <si>
    <t xml:space="preserve">FISIOTERAPEUTA</t>
  </si>
  <si>
    <t xml:space="preserve">GRUPO OCUPACIONAL NÍVEL SUPERIOR II</t>
  </si>
  <si>
    <t xml:space="preserve">CARGOS NÍVEL SUPERIOR II</t>
  </si>
  <si>
    <t xml:space="preserve">CIRURGIÃO DENTISTA</t>
  </si>
  <si>
    <t xml:space="preserve">CIRURGIÃO DENTISTA / QPE</t>
  </si>
  <si>
    <t xml:space="preserve">ENFERMEIRO</t>
  </si>
  <si>
    <t xml:space="preserve">ENFERMEIRO / QPE</t>
  </si>
  <si>
    <t xml:space="preserve">GRUPO OCUPACIONAL NÍVEL SUPERIOR III</t>
  </si>
  <si>
    <r>
      <rPr>
        <b val="true"/>
        <sz val="9"/>
        <rFont val="Arial"/>
        <family val="2"/>
        <charset val="1"/>
      </rPr>
      <t xml:space="preserve">VALOR</t>
    </r>
    <r>
      <rPr>
        <sz val="9"/>
        <rFont val="Arial"/>
        <family val="2"/>
        <charset val="1"/>
      </rPr>
      <t xml:space="preserve"> </t>
    </r>
    <r>
      <rPr>
        <b val="true"/>
        <sz val="9"/>
        <rFont val="Arial"/>
        <family val="2"/>
        <charset val="1"/>
      </rPr>
      <t xml:space="preserve">R$</t>
    </r>
  </si>
  <si>
    <t xml:space="preserve">CARGOS NÍVEL SUPERIOR III</t>
  </si>
  <si>
    <t xml:space="preserve">MÉDICO</t>
  </si>
  <si>
    <t xml:space="preserve">MÉDICO / QPE</t>
  </si>
  <si>
    <t xml:space="preserve">MÉDICO PEDIATRA / QPE</t>
  </si>
  <si>
    <t xml:space="preserve">MÉDICO UROLOGISTA / QPE</t>
  </si>
  <si>
    <t xml:space="preserve">TABELA DE VENCIMENTO ESTÁGIO</t>
  </si>
  <si>
    <t xml:space="preserve">BOLSA ESTÁGIO</t>
  </si>
  <si>
    <t xml:space="preserve">CARGO</t>
  </si>
  <si>
    <t xml:space="preserve">VALOR BOLSA</t>
  </si>
  <si>
    <t xml:space="preserve">AUXILIO TRANSPORTE</t>
  </si>
  <si>
    <t xml:space="preserve">Estagiário</t>
  </si>
  <si>
    <t xml:space="preserve">R$ 180,00*</t>
  </si>
  <si>
    <r>
      <rPr>
        <b val="true"/>
        <sz val="11"/>
        <rFont val="Arial"/>
        <family val="2"/>
        <charset val="1"/>
      </rPr>
      <t xml:space="preserve">Obs: </t>
    </r>
    <r>
      <rPr>
        <sz val="11"/>
        <rFont val="Arial"/>
        <family val="2"/>
        <charset val="1"/>
      </rPr>
      <t xml:space="preserve">Valor do Auxílio Transporte varia de acordo com os dias úteis de cada mês.</t>
    </r>
  </si>
  <si>
    <t xml:space="preserve">*Considerando 20 (vinte) dias úteis no mês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</si>
</sst>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R$-416]\ #,##0.00;[RED]\-[$R$-416]\ #,##0.00"/>
    <numFmt numFmtId="166" formatCode="#,##0.00"/>
  </numFmts>
  <fonts count="1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.5"/>
      <color rgb="FF003366"/>
      <name val="Arial"/>
      <family val="2"/>
      <charset val="1"/>
    </font>
    <font>
      <sz val="12"/>
      <color rgb="FF003366"/>
      <name val="Arial"/>
      <family val="2"/>
      <charset val="1"/>
    </font>
    <font>
      <b val="true"/>
      <sz val="14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2"/>
      <name val="Arial"/>
      <family val="2"/>
      <charset val="1"/>
    </font>
    <font>
      <b val="true"/>
      <sz val="10.5"/>
      <name val="Arial"/>
      <family val="2"/>
      <charset val="1"/>
    </font>
    <font>
      <sz val="14"/>
      <color rgb="FF003366"/>
      <name val="Verdana"/>
      <family val="2"/>
      <charset val="1"/>
    </font>
    <font>
      <b val="true"/>
      <sz val="10"/>
      <name val="Arial"/>
      <family val="2"/>
    </font>
    <font>
      <b val="true"/>
      <sz val="9"/>
      <name val="Arial"/>
      <family val="2"/>
      <charset val="1"/>
    </font>
    <font>
      <sz val="9"/>
      <name val="Arial"/>
      <family val="2"/>
      <charset val="1"/>
    </font>
    <font>
      <b val="true"/>
      <sz val="13"/>
      <name val="Arial"/>
      <family val="2"/>
      <charset val="1"/>
    </font>
    <font>
      <sz val="12"/>
      <name val="Arial"/>
      <family val="2"/>
      <charset val="1"/>
    </font>
    <font>
      <b val="true"/>
      <sz val="11"/>
      <name val="Arial"/>
      <family val="2"/>
      <charset val="1"/>
    </font>
    <font>
      <sz val="11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AADCF7"/>
        <bgColor rgb="FFCCCCFF"/>
      </patternFill>
    </fill>
    <fill>
      <patternFill patternType="solid">
        <fgColor rgb="FFCCCCCC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3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7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ADCF7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53.wmf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54.wmf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55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3</xdr:col>
      <xdr:colOff>1271520</xdr:colOff>
      <xdr:row>0</xdr:row>
      <xdr:rowOff>32040</xdr:rowOff>
    </xdr:from>
    <xdr:to>
      <xdr:col>5</xdr:col>
      <xdr:colOff>276480</xdr:colOff>
      <xdr:row>2</xdr:row>
      <xdr:rowOff>209520</xdr:rowOff>
    </xdr:to>
    <xdr:pic>
      <xdr:nvPicPr>
        <xdr:cNvPr id="0" name="Figura 1" descr=""/>
        <xdr:cNvPicPr/>
      </xdr:nvPicPr>
      <xdr:blipFill>
        <a:blip r:embed="rId1"/>
        <a:stretch/>
      </xdr:blipFill>
      <xdr:spPr>
        <a:xfrm>
          <a:off x="3702240" y="32040"/>
          <a:ext cx="1584360" cy="5025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</xdr:col>
      <xdr:colOff>225360</xdr:colOff>
      <xdr:row>0</xdr:row>
      <xdr:rowOff>54000</xdr:rowOff>
    </xdr:from>
    <xdr:to>
      <xdr:col>3</xdr:col>
      <xdr:colOff>380520</xdr:colOff>
      <xdr:row>1</xdr:row>
      <xdr:rowOff>46080</xdr:rowOff>
    </xdr:to>
    <xdr:pic>
      <xdr:nvPicPr>
        <xdr:cNvPr id="1" name="Figura 1" descr=""/>
        <xdr:cNvPicPr/>
      </xdr:nvPicPr>
      <xdr:blipFill>
        <a:blip r:embed="rId1"/>
        <a:stretch/>
      </xdr:blipFill>
      <xdr:spPr>
        <a:xfrm>
          <a:off x="695880" y="54000"/>
          <a:ext cx="1311840" cy="4485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3</xdr:col>
      <xdr:colOff>1271520</xdr:colOff>
      <xdr:row>0</xdr:row>
      <xdr:rowOff>32040</xdr:rowOff>
    </xdr:from>
    <xdr:to>
      <xdr:col>5</xdr:col>
      <xdr:colOff>277560</xdr:colOff>
      <xdr:row>2</xdr:row>
      <xdr:rowOff>210600</xdr:rowOff>
    </xdr:to>
    <xdr:pic>
      <xdr:nvPicPr>
        <xdr:cNvPr id="2" name="Figura 1" descr=""/>
        <xdr:cNvPicPr/>
      </xdr:nvPicPr>
      <xdr:blipFill>
        <a:blip r:embed="rId1"/>
        <a:stretch/>
      </xdr:blipFill>
      <xdr:spPr>
        <a:xfrm>
          <a:off x="3702240" y="32040"/>
          <a:ext cx="1585440" cy="50364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C3:AMJ29"/>
  <sheetViews>
    <sheetView showFormulas="false" showGridLines="true" showRowColHeaders="true" showZeros="true" rightToLeft="false" tabSelected="false" showOutlineSymbols="true" defaultGridColor="true" view="normal" topLeftCell="A4" colorId="64" zoomScale="110" zoomScaleNormal="110" zoomScalePageLayoutView="100" workbookViewId="0">
      <selection pane="topLeft" activeCell="D9" activeCellId="0" sqref="D9"/>
    </sheetView>
  </sheetViews>
  <sheetFormatPr defaultColWidth="11.65234375" defaultRowHeight="12.8" zeroHeight="false" outlineLevelRow="0" outlineLevelCol="0"/>
  <cols>
    <col collapsed="false" customWidth="true" hidden="false" outlineLevel="0" max="1" min="1" style="1" width="12.63"/>
    <col collapsed="false" customWidth="true" hidden="false" outlineLevel="0" max="2" min="2" style="1" width="10.19"/>
    <col collapsed="false" customWidth="false" hidden="false" outlineLevel="0" max="3" min="3" style="1" width="11.64"/>
    <col collapsed="false" customWidth="true" hidden="false" outlineLevel="0" max="4" min="4" style="1" width="19.54"/>
    <col collapsed="false" customWidth="true" hidden="false" outlineLevel="0" max="5" min="5" style="1" width="17.02"/>
    <col collapsed="false" customWidth="true" hidden="false" outlineLevel="0" max="6" min="6" style="1" width="18.29"/>
    <col collapsed="false" customWidth="true" hidden="false" outlineLevel="0" max="7" min="7" style="1" width="16.44"/>
    <col collapsed="false" customWidth="false" hidden="false" outlineLevel="0" max="1024" min="8" style="1" width="11.64"/>
  </cols>
  <sheetData>
    <row r="3" customFormat="false" ht="23.1" hidden="false" customHeight="true" outlineLevel="0" collapsed="false"/>
    <row r="4" customFormat="false" ht="27.45" hidden="false" customHeight="true" outlineLevel="0" collapsed="false">
      <c r="C4" s="2"/>
      <c r="D4" s="3" t="s">
        <v>0</v>
      </c>
      <c r="E4" s="3"/>
      <c r="F4" s="3"/>
    </row>
    <row r="6" customFormat="false" ht="17.35" hidden="false" customHeight="false" outlineLevel="0" collapsed="false">
      <c r="C6" s="4" t="s">
        <v>1</v>
      </c>
      <c r="D6" s="4"/>
      <c r="E6" s="4"/>
      <c r="F6" s="4"/>
      <c r="G6" s="4"/>
    </row>
    <row r="7" customFormat="false" ht="12.8" hidden="false" customHeight="false" outlineLevel="0" collapsed="false">
      <c r="C7" s="5"/>
    </row>
    <row r="9" customFormat="false" ht="15" hidden="false" customHeight="false" outlineLevel="0" collapsed="false">
      <c r="C9" s="5"/>
      <c r="D9" s="6" t="s">
        <v>2</v>
      </c>
      <c r="E9" s="6"/>
      <c r="F9" s="6"/>
    </row>
    <row r="11" customFormat="false" ht="13.2" hidden="false" customHeight="false" outlineLevel="0" collapsed="false">
      <c r="D11" s="7" t="s">
        <v>3</v>
      </c>
      <c r="E11" s="7"/>
      <c r="F11" s="7"/>
    </row>
    <row r="12" customFormat="false" ht="23.85" hidden="false" customHeight="false" outlineLevel="0" collapsed="false">
      <c r="D12" s="8" t="s">
        <v>4</v>
      </c>
      <c r="E12" s="9" t="s">
        <v>5</v>
      </c>
      <c r="F12" s="9" t="s">
        <v>6</v>
      </c>
    </row>
    <row r="13" customFormat="false" ht="12.8" hidden="false" customHeight="false" outlineLevel="0" collapsed="false">
      <c r="D13" s="10" t="s">
        <v>7</v>
      </c>
      <c r="E13" s="11" t="n">
        <v>4096.64</v>
      </c>
      <c r="F13" s="11" t="n">
        <f aca="false">E13*2</f>
        <v>8193.28</v>
      </c>
      <c r="AMH13" s="0"/>
      <c r="AMI13" s="0"/>
      <c r="AMJ13" s="0"/>
    </row>
    <row r="14" customFormat="false" ht="12.8" hidden="false" customHeight="false" outlineLevel="0" collapsed="false">
      <c r="D14" s="10" t="s">
        <v>8</v>
      </c>
      <c r="E14" s="11" t="n">
        <v>5125</v>
      </c>
      <c r="F14" s="11" t="n">
        <v>10250</v>
      </c>
      <c r="G14" s="12"/>
    </row>
    <row r="15" customFormat="false" ht="12.8" hidden="false" customHeight="false" outlineLevel="0" collapsed="false">
      <c r="D15" s="0"/>
      <c r="E15" s="0"/>
      <c r="F15" s="0"/>
      <c r="G15" s="12"/>
    </row>
    <row r="16" customFormat="false" ht="12.8" hidden="false" customHeight="false" outlineLevel="0" collapsed="false">
      <c r="C16" s="13"/>
      <c r="D16" s="13"/>
      <c r="E16" s="13"/>
      <c r="F16" s="13"/>
      <c r="G16" s="13"/>
    </row>
    <row r="17" customFormat="false" ht="12.8" hidden="false" customHeight="false" outlineLevel="0" collapsed="false">
      <c r="C17" s="13"/>
      <c r="D17" s="13"/>
      <c r="E17" s="13"/>
      <c r="F17" s="13"/>
      <c r="G17" s="13"/>
    </row>
    <row r="18" customFormat="false" ht="13.2" hidden="false" customHeight="false" outlineLevel="0" collapsed="false">
      <c r="C18" s="7" t="s">
        <v>9</v>
      </c>
      <c r="D18" s="7"/>
      <c r="E18" s="7"/>
      <c r="F18" s="7"/>
      <c r="G18" s="7"/>
    </row>
    <row r="19" customFormat="false" ht="23.85" hidden="false" customHeight="false" outlineLevel="0" collapsed="false">
      <c r="C19" s="8" t="s">
        <v>4</v>
      </c>
      <c r="D19" s="8" t="s">
        <v>5</v>
      </c>
      <c r="E19" s="9" t="s">
        <v>10</v>
      </c>
      <c r="F19" s="9" t="s">
        <v>11</v>
      </c>
      <c r="G19" s="9" t="s">
        <v>12</v>
      </c>
    </row>
    <row r="20" customFormat="false" ht="12.8" hidden="false" customHeight="false" outlineLevel="0" collapsed="false">
      <c r="C20" s="10" t="s">
        <v>13</v>
      </c>
      <c r="D20" s="11" t="n">
        <v>103.32</v>
      </c>
      <c r="E20" s="11" t="n">
        <v>420.08</v>
      </c>
      <c r="F20" s="11" t="n">
        <v>1260.24</v>
      </c>
      <c r="G20" s="11" t="n">
        <v>2205.42</v>
      </c>
    </row>
    <row r="21" customFormat="false" ht="12.8" hidden="false" customHeight="false" outlineLevel="0" collapsed="false">
      <c r="C21" s="10" t="s">
        <v>14</v>
      </c>
      <c r="D21" s="11" t="n">
        <v>118.07</v>
      </c>
      <c r="E21" s="11" t="n">
        <v>420.08</v>
      </c>
      <c r="F21" s="11" t="n">
        <v>1260.24</v>
      </c>
      <c r="G21" s="11" t="n">
        <v>2205.42</v>
      </c>
    </row>
    <row r="22" customFormat="false" ht="12.8" hidden="false" customHeight="false" outlineLevel="0" collapsed="false">
      <c r="C22" s="10" t="s">
        <v>15</v>
      </c>
      <c r="D22" s="11" t="n">
        <v>132.83</v>
      </c>
      <c r="E22" s="11" t="n">
        <v>420.08</v>
      </c>
      <c r="F22" s="11" t="n">
        <v>1260.24</v>
      </c>
      <c r="G22" s="11" t="n">
        <v>2205.42</v>
      </c>
    </row>
    <row r="23" customFormat="false" ht="12.8" hidden="false" customHeight="false" outlineLevel="0" collapsed="false">
      <c r="C23" s="10" t="s">
        <v>16</v>
      </c>
      <c r="D23" s="11" t="n">
        <v>369</v>
      </c>
      <c r="E23" s="11" t="n">
        <v>420.08</v>
      </c>
      <c r="F23" s="11" t="n">
        <v>1260.24</v>
      </c>
      <c r="G23" s="11" t="n">
        <v>2205.42</v>
      </c>
    </row>
    <row r="24" customFormat="false" ht="12.8" hidden="false" customHeight="false" outlineLevel="0" collapsed="false">
      <c r="C24" s="10" t="s">
        <v>17</v>
      </c>
      <c r="D24" s="11" t="n">
        <v>631.73</v>
      </c>
      <c r="E24" s="11" t="n">
        <v>420.08</v>
      </c>
      <c r="F24" s="11" t="n">
        <v>1260.24</v>
      </c>
      <c r="G24" s="11" t="n">
        <v>2205.42</v>
      </c>
    </row>
    <row r="25" customFormat="false" ht="12.8" hidden="false" customHeight="false" outlineLevel="0" collapsed="false">
      <c r="C25" s="10" t="s">
        <v>18</v>
      </c>
      <c r="D25" s="11" t="n">
        <v>1089.3</v>
      </c>
      <c r="E25" s="11" t="n">
        <v>420.08</v>
      </c>
      <c r="F25" s="11" t="n">
        <v>1260.24</v>
      </c>
      <c r="G25" s="11" t="n">
        <v>2205.42</v>
      </c>
    </row>
    <row r="26" customFormat="false" ht="12.8" hidden="false" customHeight="false" outlineLevel="0" collapsed="false">
      <c r="C26" s="10" t="s">
        <v>19</v>
      </c>
      <c r="D26" s="11" t="n">
        <v>1312.03</v>
      </c>
      <c r="E26" s="11" t="n">
        <v>420.08</v>
      </c>
      <c r="F26" s="11" t="n">
        <v>1260.24</v>
      </c>
      <c r="G26" s="11" t="n">
        <v>2205.42</v>
      </c>
    </row>
    <row r="27" customFormat="false" ht="12.8" hidden="false" customHeight="false" outlineLevel="0" collapsed="false">
      <c r="C27" s="10" t="s">
        <v>20</v>
      </c>
      <c r="D27" s="11" t="n">
        <v>1968.04</v>
      </c>
      <c r="E27" s="11" t="n">
        <v>420.08</v>
      </c>
      <c r="F27" s="11" t="n">
        <v>1260.24</v>
      </c>
      <c r="G27" s="11" t="n">
        <v>2205.42</v>
      </c>
    </row>
    <row r="28" customFormat="false" ht="12.8" hidden="false" customHeight="false" outlineLevel="0" collapsed="false">
      <c r="C28" s="10" t="s">
        <v>21</v>
      </c>
      <c r="D28" s="11" t="n">
        <v>2427.25</v>
      </c>
      <c r="E28" s="11" t="n">
        <v>420.08</v>
      </c>
      <c r="F28" s="11" t="n">
        <v>1260.24</v>
      </c>
      <c r="G28" s="11" t="n">
        <v>2205.42</v>
      </c>
    </row>
    <row r="29" customFormat="false" ht="12.8" hidden="false" customHeight="false" outlineLevel="0" collapsed="false">
      <c r="C29" s="10" t="s">
        <v>22</v>
      </c>
      <c r="D29" s="11" t="n">
        <v>2886.46</v>
      </c>
      <c r="E29" s="11" t="n">
        <v>420.08</v>
      </c>
      <c r="F29" s="11" t="n">
        <v>1260.24</v>
      </c>
      <c r="G29" s="11" t="n">
        <v>2205.42</v>
      </c>
    </row>
  </sheetData>
  <mergeCells count="5">
    <mergeCell ref="D4:F4"/>
    <mergeCell ref="C6:G6"/>
    <mergeCell ref="D9:F9"/>
    <mergeCell ref="D11:F11"/>
    <mergeCell ref="C18:G18"/>
  </mergeCells>
  <printOptions headings="false" gridLines="false" gridLinesSet="true" horizontalCentered="false" verticalCentered="false"/>
  <pageMargins left="0.7875" right="0.7875" top="1.025" bottom="0.7875" header="0.7875" footer="0.511805555555555"/>
  <pageSetup paperSize="9" scale="100" firstPageNumber="1" fitToWidth="1" fitToHeight="1" pageOrder="downThenOver" orientation="landscape" blackAndWhite="false" draft="false" cellComments="none" useFirstPageNumber="true" horizontalDpi="300" verticalDpi="300" copies="1"/>
  <headerFooter differentFirst="false" differentOddEven="false">
    <oddHeader>&amp;C&amp;A</oddHeader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AMJ56"/>
  <sheetViews>
    <sheetView showFormulas="false" showGridLines="true" showRowColHeaders="true" showZeros="true" rightToLeft="false" tabSelected="true" showOutlineSymbols="true" defaultGridColor="true" view="normal" topLeftCell="A19" colorId="64" zoomScale="110" zoomScaleNormal="110" zoomScalePageLayoutView="100" workbookViewId="0">
      <selection pane="topLeft" activeCell="Q31" activeCellId="0" sqref="Q31"/>
    </sheetView>
  </sheetViews>
  <sheetFormatPr defaultColWidth="11.65234375" defaultRowHeight="12.8" zeroHeight="false" outlineLevelRow="0" outlineLevelCol="0"/>
  <cols>
    <col collapsed="false" customWidth="true" hidden="false" outlineLevel="0" max="1" min="1" style="1" width="6.67"/>
    <col collapsed="false" customWidth="true" hidden="false" outlineLevel="0" max="2" min="2" style="1" width="8.91"/>
    <col collapsed="false" customWidth="true" hidden="false" outlineLevel="0" max="5" min="3" style="1" width="7.49"/>
    <col collapsed="false" customWidth="true" hidden="false" outlineLevel="0" max="6" min="6" style="1" width="8.72"/>
    <col collapsed="false" customWidth="true" hidden="false" outlineLevel="0" max="7" min="7" style="1" width="7.49"/>
    <col collapsed="false" customWidth="true" hidden="false" outlineLevel="0" max="12" min="8" style="1" width="8.72"/>
    <col collapsed="false" customWidth="true" hidden="false" outlineLevel="0" max="14" min="13" style="1" width="8.6"/>
    <col collapsed="false" customWidth="true" hidden="false" outlineLevel="0" max="16" min="15" style="1" width="8.72"/>
    <col collapsed="false" customWidth="true" hidden="false" outlineLevel="0" max="17" min="17" style="1" width="8.33"/>
    <col collapsed="false" customWidth="false" hidden="false" outlineLevel="0" max="1024" min="18" style="1" width="11.64"/>
  </cols>
  <sheetData>
    <row r="1" customFormat="false" ht="35.95" hidden="false" customHeight="true" outlineLevel="0" collapsed="false">
      <c r="E1" s="14" t="s">
        <v>0</v>
      </c>
      <c r="F1" s="14"/>
      <c r="G1" s="14"/>
      <c r="H1" s="14"/>
      <c r="I1" s="14"/>
      <c r="J1" s="14"/>
      <c r="K1" s="14"/>
      <c r="L1" s="14"/>
      <c r="M1" s="14"/>
      <c r="N1" s="14"/>
      <c r="O1" s="14"/>
    </row>
    <row r="2" customFormat="false" ht="19.65" hidden="false" customHeight="true" outlineLevel="0" collapsed="false">
      <c r="B2" s="5" t="s">
        <v>23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customFormat="false" ht="73.25" hidden="false" customHeight="true" outlineLevel="0" collapsed="false">
      <c r="C3" s="15" t="s">
        <v>24</v>
      </c>
      <c r="D3" s="15"/>
      <c r="E3" s="15"/>
      <c r="F3" s="15"/>
      <c r="G3" s="15"/>
      <c r="H3" s="15"/>
      <c r="I3" s="15"/>
      <c r="J3" s="15"/>
      <c r="K3" s="0"/>
      <c r="L3" s="5"/>
      <c r="M3" s="16" t="s">
        <v>25</v>
      </c>
      <c r="N3" s="16"/>
      <c r="O3" s="16"/>
      <c r="P3" s="17"/>
      <c r="Q3" s="17"/>
    </row>
    <row r="4" customFormat="false" ht="15" hidden="false" customHeight="false" outlineLevel="0" collapsed="false">
      <c r="C4" s="15"/>
      <c r="D4" s="15"/>
      <c r="E4" s="15"/>
      <c r="F4" s="15"/>
      <c r="G4" s="15"/>
      <c r="H4" s="15"/>
      <c r="I4" s="15"/>
      <c r="J4" s="15"/>
      <c r="K4" s="0"/>
      <c r="L4" s="5"/>
      <c r="M4" s="16"/>
      <c r="N4" s="16"/>
      <c r="O4" s="16"/>
      <c r="P4" s="17"/>
      <c r="Q4" s="17"/>
    </row>
    <row r="5" customFormat="false" ht="12.8" hidden="false" customHeight="false" outlineLevel="0" collapsed="false">
      <c r="B5" s="18" t="s">
        <v>26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9"/>
      <c r="Q5" s="19"/>
    </row>
    <row r="6" customFormat="false" ht="12.8" hidden="false" customHeight="false" outlineLevel="0" collapsed="false">
      <c r="B6" s="18" t="s">
        <v>27</v>
      </c>
      <c r="C6" s="18" t="s">
        <v>28</v>
      </c>
      <c r="D6" s="18" t="s">
        <v>29</v>
      </c>
      <c r="E6" s="18" t="s">
        <v>30</v>
      </c>
      <c r="F6" s="18" t="s">
        <v>31</v>
      </c>
      <c r="G6" s="18" t="s">
        <v>32</v>
      </c>
      <c r="H6" s="18" t="s">
        <v>33</v>
      </c>
      <c r="I6" s="18" t="s">
        <v>34</v>
      </c>
      <c r="J6" s="18" t="s">
        <v>35</v>
      </c>
      <c r="K6" s="18" t="s">
        <v>36</v>
      </c>
      <c r="L6" s="18" t="s">
        <v>37</v>
      </c>
      <c r="M6" s="18" t="s">
        <v>38</v>
      </c>
      <c r="N6" s="18" t="s">
        <v>39</v>
      </c>
      <c r="O6" s="18" t="s">
        <v>40</v>
      </c>
      <c r="AMG6" s="0"/>
      <c r="AMH6" s="0"/>
      <c r="AMI6" s="0"/>
      <c r="AMJ6" s="0"/>
    </row>
    <row r="7" customFormat="false" ht="12.8" hidden="false" customHeight="false" outlineLevel="0" collapsed="false">
      <c r="B7" s="20" t="s">
        <v>41</v>
      </c>
      <c r="C7" s="21" t="n">
        <f aca="false">1782.57*1.1*1.07</f>
        <v>2098.08489</v>
      </c>
      <c r="D7" s="21" t="n">
        <f aca="false">1871.69*1.1*1.07</f>
        <v>2202.97913</v>
      </c>
      <c r="E7" s="21" t="n">
        <f aca="false">1965.28*1.1*1.07</f>
        <v>2313.13456</v>
      </c>
      <c r="F7" s="21" t="n">
        <f aca="false">2063.535*1.1*1.07</f>
        <v>2428.780695</v>
      </c>
      <c r="G7" s="21" t="n">
        <f aca="false">2166.71*1.1*1.07</f>
        <v>2550.21767</v>
      </c>
      <c r="H7" s="21" t="n">
        <f aca="false">2275.05*1.1*1.07</f>
        <v>2677.73385</v>
      </c>
      <c r="I7" s="21" t="n">
        <f aca="false">2388.8*1.1*1.07</f>
        <v>2811.6176</v>
      </c>
      <c r="J7" s="21" t="n">
        <f aca="false">2508.24*1.1*1.07</f>
        <v>2952.19848</v>
      </c>
      <c r="K7" s="21" t="n">
        <f aca="false">2633.65*1.1*1.07</f>
        <v>3099.80605</v>
      </c>
      <c r="L7" s="21" t="n">
        <f aca="false">2765.335*1.1*1.07</f>
        <v>3254.799295</v>
      </c>
      <c r="M7" s="21" t="n">
        <f aca="false">2903.6*1.1*1.07</f>
        <v>3417.5372</v>
      </c>
      <c r="N7" s="21" t="n">
        <f aca="false">3048.77*1.1*1.07</f>
        <v>3588.40229</v>
      </c>
      <c r="O7" s="21" t="n">
        <f aca="false">3201.22*1.1*1.07</f>
        <v>3767.83594</v>
      </c>
      <c r="AMG7" s="0"/>
      <c r="AMH7" s="0"/>
      <c r="AMI7" s="0"/>
      <c r="AMJ7" s="0"/>
    </row>
    <row r="9" customFormat="false" ht="12.8" hidden="false" customHeight="false" outlineLevel="0" collapsed="false">
      <c r="B9" s="18" t="s">
        <v>42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9"/>
      <c r="Q9" s="19"/>
    </row>
    <row r="10" customFormat="false" ht="12.8" hidden="false" customHeight="true" outlineLevel="0" collapsed="false">
      <c r="B10" s="22" t="s">
        <v>43</v>
      </c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AMI10" s="0"/>
      <c r="AMJ10" s="0"/>
    </row>
    <row r="11" customFormat="false" ht="12.8" hidden="false" customHeight="true" outlineLevel="0" collapsed="false">
      <c r="B11" s="22" t="s">
        <v>44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0"/>
      <c r="Q11" s="0"/>
    </row>
    <row r="12" customFormat="false" ht="12.8" hidden="false" customHeight="true" outlineLevel="0" collapsed="false">
      <c r="B12" s="22" t="s">
        <v>45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0"/>
      <c r="Q12" s="0"/>
    </row>
    <row r="13" customFormat="false" ht="12.8" hidden="false" customHeight="true" outlineLevel="0" collapsed="false">
      <c r="B13" s="22" t="s">
        <v>46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0"/>
      <c r="Q13" s="0"/>
    </row>
    <row r="14" customFormat="false" ht="12.8" hidden="false" customHeight="true" outlineLevel="0" collapsed="false">
      <c r="B14" s="22" t="s">
        <v>47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0"/>
      <c r="Q14" s="0"/>
    </row>
    <row r="15" customFormat="false" ht="12.8" hidden="false" customHeight="true" outlineLevel="0" collapsed="false">
      <c r="B15" s="22" t="s">
        <v>48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0"/>
      <c r="Q15" s="0"/>
    </row>
    <row r="16" customFormat="false" ht="12.8" hidden="false" customHeight="false" outlineLevel="0" collapsed="false"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</row>
    <row r="17" customFormat="false" ht="12.8" hidden="false" customHeight="false" outlineLevel="0" collapsed="false">
      <c r="B17" s="18" t="s">
        <v>49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AMI17" s="0"/>
      <c r="AMJ17" s="0"/>
    </row>
    <row r="18" customFormat="false" ht="12.8" hidden="false" customHeight="false" outlineLevel="0" collapsed="false">
      <c r="B18" s="18" t="s">
        <v>27</v>
      </c>
      <c r="C18" s="18" t="s">
        <v>28</v>
      </c>
      <c r="D18" s="18" t="s">
        <v>29</v>
      </c>
      <c r="E18" s="18" t="s">
        <v>30</v>
      </c>
      <c r="F18" s="18" t="s">
        <v>31</v>
      </c>
      <c r="G18" s="18" t="s">
        <v>32</v>
      </c>
      <c r="H18" s="18" t="s">
        <v>33</v>
      </c>
      <c r="I18" s="18" t="s">
        <v>34</v>
      </c>
      <c r="J18" s="18" t="s">
        <v>35</v>
      </c>
      <c r="K18" s="18" t="s">
        <v>36</v>
      </c>
      <c r="L18" s="18" t="s">
        <v>37</v>
      </c>
      <c r="M18" s="18" t="s">
        <v>38</v>
      </c>
      <c r="N18" s="18" t="s">
        <v>39</v>
      </c>
      <c r="O18" s="18" t="s">
        <v>40</v>
      </c>
      <c r="AMG18" s="0"/>
      <c r="AMH18" s="0"/>
      <c r="AMI18" s="0"/>
      <c r="AMJ18" s="0"/>
    </row>
    <row r="19" customFormat="false" ht="22.35" hidden="false" customHeight="false" outlineLevel="0" collapsed="false">
      <c r="B19" s="20" t="s">
        <v>41</v>
      </c>
      <c r="C19" s="21" t="n">
        <f aca="false">2582.83*1.1*1.07</f>
        <v>3039.99091</v>
      </c>
      <c r="D19" s="21" t="n">
        <f aca="false">2711.97*1.1*1.07</f>
        <v>3191.98869</v>
      </c>
      <c r="E19" s="21" t="n">
        <f aca="false">2847.57*1.1*1.07</f>
        <v>3351.58989</v>
      </c>
      <c r="F19" s="21" t="n">
        <f aca="false">2989.95*1.1*1.07</f>
        <v>3519.17115</v>
      </c>
      <c r="G19" s="21" t="n">
        <f aca="false">3139.45*1.1*1.07</f>
        <v>3695.13265</v>
      </c>
      <c r="H19" s="21" t="n">
        <f aca="false">3296.415*1.1*1.07</f>
        <v>3879.880455</v>
      </c>
      <c r="I19" s="21" t="n">
        <f aca="false">3461.24*1.1*1.07</f>
        <v>4073.87948</v>
      </c>
      <c r="J19" s="21" t="n">
        <f aca="false">3634.3*1.1*1.07</f>
        <v>4277.5711</v>
      </c>
      <c r="K19" s="21" t="n">
        <f aca="false">3816.015*1.1*1.07</f>
        <v>4491.449655</v>
      </c>
      <c r="L19" s="21" t="n">
        <f aca="false">4006.82*1.1*1.07</f>
        <v>4716.02714</v>
      </c>
      <c r="M19" s="21" t="n">
        <f aca="false">4207.15*1.1*1.07</f>
        <v>4951.81555</v>
      </c>
      <c r="N19" s="21" t="n">
        <f aca="false">4417.52*1.1*1.07</f>
        <v>5199.42104</v>
      </c>
      <c r="O19" s="21" t="n">
        <f aca="false">4638.4*1.1*1.07</f>
        <v>5459.3968</v>
      </c>
      <c r="AMG19" s="0"/>
      <c r="AMH19" s="0"/>
      <c r="AMI19" s="0"/>
      <c r="AMJ19" s="0"/>
    </row>
    <row r="21" customFormat="false" ht="12.8" hidden="false" customHeight="false" outlineLevel="0" collapsed="false">
      <c r="B21" s="18" t="s">
        <v>50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AMI21" s="0"/>
      <c r="AMJ21" s="0"/>
    </row>
    <row r="22" customFormat="false" ht="12.8" hidden="false" customHeight="true" outlineLevel="0" collapsed="false">
      <c r="B22" s="22" t="s">
        <v>51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AMI22" s="0"/>
      <c r="AMJ22" s="0"/>
    </row>
    <row r="23" customFormat="false" ht="12.8" hidden="false" customHeight="true" outlineLevel="0" collapsed="false">
      <c r="B23" s="22" t="s">
        <v>52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AMI23" s="0"/>
      <c r="AMJ23" s="0"/>
    </row>
    <row r="24" customFormat="false" ht="12.8" hidden="false" customHeight="true" outlineLevel="0" collapsed="false">
      <c r="B24" s="22" t="s">
        <v>53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AMI24" s="0"/>
      <c r="AMJ24" s="0"/>
    </row>
    <row r="25" customFormat="false" ht="12.8" hidden="false" customHeight="true" outlineLevel="0" collapsed="false">
      <c r="B25" s="22" t="s">
        <v>54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AMI25" s="0"/>
      <c r="AMJ25" s="0"/>
    </row>
    <row r="26" customFormat="false" ht="12.8" hidden="false" customHeight="true" outlineLevel="0" collapsed="false">
      <c r="B26" s="22" t="s">
        <v>55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AMI26" s="0"/>
      <c r="AMJ26" s="0"/>
    </row>
    <row r="27" customFormat="false" ht="12.8" hidden="false" customHeight="true" outlineLevel="0" collapsed="false">
      <c r="B27" s="22" t="s">
        <v>56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AMI27" s="0"/>
      <c r="AMJ27" s="0"/>
    </row>
    <row r="28" customFormat="false" ht="12.8" hidden="false" customHeight="true" outlineLevel="0" collapsed="false"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AMI28" s="0"/>
      <c r="AMJ28" s="0"/>
    </row>
    <row r="30" customFormat="false" ht="12.8" hidden="false" customHeight="false" outlineLevel="0" collapsed="false">
      <c r="B30" s="18" t="s">
        <v>57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AMI30" s="0"/>
      <c r="AMJ30" s="0"/>
    </row>
    <row r="31" customFormat="false" ht="12.8" hidden="false" customHeight="false" outlineLevel="0" collapsed="false">
      <c r="B31" s="18" t="s">
        <v>27</v>
      </c>
      <c r="C31" s="18" t="s">
        <v>28</v>
      </c>
      <c r="D31" s="18" t="s">
        <v>29</v>
      </c>
      <c r="E31" s="18" t="s">
        <v>30</v>
      </c>
      <c r="F31" s="18" t="s">
        <v>31</v>
      </c>
      <c r="G31" s="18" t="s">
        <v>32</v>
      </c>
      <c r="H31" s="18" t="s">
        <v>33</v>
      </c>
      <c r="I31" s="18" t="s">
        <v>34</v>
      </c>
      <c r="J31" s="18" t="s">
        <v>35</v>
      </c>
      <c r="K31" s="18" t="s">
        <v>36</v>
      </c>
      <c r="L31" s="18" t="s">
        <v>37</v>
      </c>
      <c r="M31" s="18" t="s">
        <v>38</v>
      </c>
      <c r="N31" s="18" t="s">
        <v>39</v>
      </c>
      <c r="O31" s="18" t="s">
        <v>40</v>
      </c>
      <c r="AMG31" s="0"/>
      <c r="AMH31" s="0"/>
      <c r="AMI31" s="0"/>
      <c r="AMJ31" s="0"/>
    </row>
    <row r="32" customFormat="false" ht="12.8" hidden="false" customHeight="false" outlineLevel="0" collapsed="false">
      <c r="B32" s="20" t="s">
        <v>41</v>
      </c>
      <c r="C32" s="21" t="n">
        <f aca="false">3308.76*1.1*1.07</f>
        <v>3894.41052</v>
      </c>
      <c r="D32" s="21" t="n">
        <f aca="false">3474.2*1.1*1.07</f>
        <v>4089.1334</v>
      </c>
      <c r="E32" s="21" t="n">
        <f aca="false">3647.91*1.1*1.07</f>
        <v>4293.59007</v>
      </c>
      <c r="F32" s="21" t="n">
        <f aca="false">3830.3*1.1*1.07</f>
        <v>4508.2631</v>
      </c>
      <c r="G32" s="21" t="n">
        <f aca="false">4021.82*1.1*1.07</f>
        <v>4733.68214</v>
      </c>
      <c r="H32" s="21" t="n">
        <f aca="false">4222.905*1.1*1.07</f>
        <v>4970.359185</v>
      </c>
      <c r="I32" s="21" t="n">
        <f aca="false">4434.05*1.1*1.07</f>
        <v>5218.87685</v>
      </c>
      <c r="J32" s="21" t="n">
        <f aca="false">4655.75*1.1*1.07</f>
        <v>5479.81775</v>
      </c>
      <c r="K32" s="21" t="n">
        <f aca="false">4888.55*1.1*1.07</f>
        <v>5753.82335</v>
      </c>
      <c r="L32" s="21" t="n">
        <f aca="false">5132.97*1.1*1.07</f>
        <v>6041.50569</v>
      </c>
      <c r="M32" s="21" t="n">
        <f aca="false">5389.62*1.1*1.07</f>
        <v>6343.58274</v>
      </c>
      <c r="N32" s="21" t="n">
        <f aca="false">5659.1*1.1*1.07</f>
        <v>6660.7607</v>
      </c>
      <c r="O32" s="21" t="n">
        <f aca="false">5942.07*1.1*1.07</f>
        <v>6993.81639</v>
      </c>
      <c r="AMG32" s="0"/>
      <c r="AMH32" s="0"/>
      <c r="AMI32" s="0"/>
      <c r="AMJ32" s="0"/>
    </row>
    <row r="34" customFormat="false" ht="12.8" hidden="false" customHeight="false" outlineLevel="0" collapsed="false">
      <c r="B34" s="18" t="s">
        <v>58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AMI34" s="0"/>
      <c r="AMJ34" s="0"/>
    </row>
    <row r="35" customFormat="false" ht="12.8" hidden="false" customHeight="true" outlineLevel="0" collapsed="false">
      <c r="B35" s="22" t="s">
        <v>59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AMI35" s="0"/>
      <c r="AMJ35" s="0"/>
    </row>
    <row r="36" customFormat="false" ht="12.8" hidden="false" customHeight="true" outlineLevel="0" collapsed="false">
      <c r="B36" s="22" t="s">
        <v>60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AMI36" s="0"/>
      <c r="AMJ36" s="0"/>
    </row>
    <row r="37" customFormat="false" ht="12.8" hidden="false" customHeight="false" outlineLevel="0" collapsed="false"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customFormat="false" ht="12.8" hidden="false" customHeight="false" outlineLevel="0" collapsed="false">
      <c r="B38" s="18" t="s">
        <v>61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AMI38" s="0"/>
      <c r="AMJ38" s="0"/>
    </row>
    <row r="39" customFormat="false" ht="12.8" hidden="false" customHeight="false" outlineLevel="0" collapsed="false">
      <c r="B39" s="18" t="s">
        <v>27</v>
      </c>
      <c r="C39" s="18" t="s">
        <v>28</v>
      </c>
      <c r="D39" s="18" t="s">
        <v>29</v>
      </c>
      <c r="E39" s="18" t="s">
        <v>30</v>
      </c>
      <c r="F39" s="18" t="s">
        <v>31</v>
      </c>
      <c r="G39" s="18" t="s">
        <v>32</v>
      </c>
      <c r="H39" s="18" t="s">
        <v>33</v>
      </c>
      <c r="I39" s="18" t="s">
        <v>34</v>
      </c>
      <c r="J39" s="18" t="s">
        <v>35</v>
      </c>
      <c r="K39" s="18" t="s">
        <v>36</v>
      </c>
      <c r="L39" s="18" t="s">
        <v>37</v>
      </c>
      <c r="M39" s="18" t="s">
        <v>38</v>
      </c>
      <c r="N39" s="18" t="s">
        <v>39</v>
      </c>
      <c r="O39" s="18" t="s">
        <v>40</v>
      </c>
      <c r="AMG39" s="0"/>
      <c r="AMH39" s="0"/>
      <c r="AMI39" s="0"/>
      <c r="AMJ39" s="0"/>
    </row>
    <row r="40" customFormat="false" ht="12.8" hidden="false" customHeight="false" outlineLevel="0" collapsed="false">
      <c r="B40" s="20" t="s">
        <v>41</v>
      </c>
      <c r="C40" s="21" t="n">
        <f aca="false">3397.46*1.1*1.07</f>
        <v>3998.81042</v>
      </c>
      <c r="D40" s="21" t="n">
        <f aca="false">3567.33*1.1*1.07</f>
        <v>4198.74741</v>
      </c>
      <c r="E40" s="21" t="n">
        <f aca="false">3745.7*1.1*1.07</f>
        <v>4408.6889</v>
      </c>
      <c r="F40" s="21" t="n">
        <f aca="false">3932.98*1.1*1.07</f>
        <v>4629.11746</v>
      </c>
      <c r="G40" s="21" t="n">
        <f aca="false">4129.635*1.1*1.07</f>
        <v>4860.580395</v>
      </c>
      <c r="H40" s="21" t="n">
        <f aca="false">4336.12*1.1*1.07</f>
        <v>5103.61324</v>
      </c>
      <c r="I40" s="21" t="n">
        <f aca="false">4552.91*1.1*1.07</f>
        <v>5358.77507</v>
      </c>
      <c r="J40" s="21" t="n">
        <f aca="false">4780.56*1.1*1.07</f>
        <v>5626.71912</v>
      </c>
      <c r="K40" s="21" t="n">
        <f aca="false">5019.6*1.1*1.07</f>
        <v>5908.0692</v>
      </c>
      <c r="L40" s="21" t="n">
        <f aca="false">5270.57*1.1*1.07</f>
        <v>6203.46089</v>
      </c>
      <c r="M40" s="21" t="n">
        <f aca="false">5534.1*1.1*1.07</f>
        <v>6513.6357</v>
      </c>
      <c r="N40" s="21" t="n">
        <f aca="false">5810.81*1.1*1.07</f>
        <v>6839.32337</v>
      </c>
      <c r="O40" s="21" t="n">
        <f aca="false">6101.36*1.1*1.07</f>
        <v>7181.30072</v>
      </c>
      <c r="AMG40" s="0"/>
      <c r="AMH40" s="0"/>
      <c r="AMI40" s="0"/>
      <c r="AMJ40" s="0"/>
    </row>
    <row r="42" customFormat="false" ht="12.8" hidden="false" customHeight="false" outlineLevel="0" collapsed="false">
      <c r="B42" s="18" t="s">
        <v>62</v>
      </c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AMI42" s="0"/>
      <c r="AMJ42" s="0"/>
    </row>
    <row r="43" customFormat="false" ht="12.8" hidden="false" customHeight="true" outlineLevel="0" collapsed="false">
      <c r="B43" s="22" t="s">
        <v>63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AMI43" s="0"/>
      <c r="AMJ43" s="0"/>
    </row>
    <row r="44" customFormat="false" ht="12.8" hidden="false" customHeight="true" outlineLevel="0" collapsed="false">
      <c r="B44" s="22" t="s">
        <v>64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AMI44" s="0"/>
      <c r="AMJ44" s="0"/>
    </row>
    <row r="45" customFormat="false" ht="12.8" hidden="false" customHeight="true" outlineLevel="0" collapsed="false">
      <c r="B45" s="22" t="s">
        <v>65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AMI45" s="0"/>
      <c r="AMJ45" s="0"/>
    </row>
    <row r="46" customFormat="false" ht="12.8" hidden="false" customHeight="true" outlineLevel="0" collapsed="false">
      <c r="B46" s="22" t="s">
        <v>66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AMI46" s="0"/>
      <c r="AMJ46" s="0"/>
    </row>
    <row r="47" customFormat="false" ht="12.8" hidden="false" customHeight="false" outlineLevel="0" collapsed="false"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</row>
    <row r="48" customFormat="false" ht="12.8" hidden="false" customHeight="false" outlineLevel="0" collapsed="false">
      <c r="B48" s="18" t="s">
        <v>67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AMI48" s="0"/>
      <c r="AMJ48" s="0"/>
    </row>
    <row r="49" customFormat="false" ht="12.8" hidden="false" customHeight="false" outlineLevel="0" collapsed="false">
      <c r="B49" s="18" t="s">
        <v>27</v>
      </c>
      <c r="C49" s="18" t="s">
        <v>28</v>
      </c>
      <c r="D49" s="18" t="s">
        <v>29</v>
      </c>
      <c r="E49" s="18" t="s">
        <v>30</v>
      </c>
      <c r="F49" s="18" t="s">
        <v>31</v>
      </c>
      <c r="G49" s="18" t="s">
        <v>32</v>
      </c>
      <c r="H49" s="18" t="s">
        <v>33</v>
      </c>
      <c r="I49" s="18" t="s">
        <v>34</v>
      </c>
      <c r="J49" s="18" t="s">
        <v>35</v>
      </c>
      <c r="K49" s="18" t="s">
        <v>36</v>
      </c>
      <c r="L49" s="18" t="s">
        <v>37</v>
      </c>
      <c r="M49" s="18" t="s">
        <v>38</v>
      </c>
      <c r="N49" s="18" t="s">
        <v>39</v>
      </c>
      <c r="O49" s="18" t="s">
        <v>40</v>
      </c>
      <c r="AMG49" s="0"/>
      <c r="AMH49" s="0"/>
      <c r="AMI49" s="0"/>
      <c r="AMJ49" s="0"/>
    </row>
    <row r="50" customFormat="false" ht="12.8" hidden="false" customHeight="false" outlineLevel="0" collapsed="false">
      <c r="B50" s="20" t="s">
        <v>68</v>
      </c>
      <c r="C50" s="21" t="n">
        <f aca="false">6970.78*1.1*1.07</f>
        <v>8204.60806</v>
      </c>
      <c r="D50" s="21" t="n">
        <f aca="false">7319.32*1.1*1.07</f>
        <v>8614.83964</v>
      </c>
      <c r="E50" s="21" t="n">
        <f aca="false">7685.28*1.1*1.07</f>
        <v>9045.57456</v>
      </c>
      <c r="F50" s="21" t="n">
        <f aca="false">8069.55*1.1*1.07</f>
        <v>9497.86035</v>
      </c>
      <c r="G50" s="21" t="n">
        <f aca="false">8473.03*1.1*1.07</f>
        <v>9972.75631</v>
      </c>
      <c r="H50" s="21" t="n">
        <f aca="false">8896.68*1.1*1.07</f>
        <v>10471.39236</v>
      </c>
      <c r="I50" s="21" t="n">
        <f aca="false">9341.51*1.1*1.07</f>
        <v>10994.95727</v>
      </c>
      <c r="J50" s="21" t="n">
        <f aca="false">9808.58*1.1*1.07</f>
        <v>11544.69866</v>
      </c>
      <c r="K50" s="21" t="n">
        <f aca="false">10299.02*1.1*1.07</f>
        <v>12121.94654</v>
      </c>
      <c r="L50" s="21" t="n">
        <f aca="false">10813.97*1.1*1.07</f>
        <v>12728.04269</v>
      </c>
      <c r="M50" s="21" t="n">
        <f aca="false">11354.66*1.1*1.07</f>
        <v>13364.43482</v>
      </c>
      <c r="N50" s="21" t="n">
        <f aca="false">11922.39*1.1*1.07</f>
        <v>14032.65303</v>
      </c>
      <c r="O50" s="21" t="n">
        <f aca="false">12518.51*1.1*1.07</f>
        <v>14734.28627</v>
      </c>
      <c r="AMG50" s="0"/>
      <c r="AMH50" s="0"/>
      <c r="AMI50" s="0"/>
      <c r="AMJ50" s="0"/>
    </row>
    <row r="52" customFormat="false" ht="12.8" hidden="false" customHeight="false" outlineLevel="0" collapsed="false">
      <c r="B52" s="18" t="s">
        <v>69</v>
      </c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AMI52" s="0"/>
      <c r="AMJ52" s="0"/>
    </row>
    <row r="53" customFormat="false" ht="12.8" hidden="false" customHeight="true" outlineLevel="0" collapsed="false">
      <c r="B53" s="22" t="s">
        <v>70</v>
      </c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AMI53" s="0"/>
      <c r="AMJ53" s="0"/>
    </row>
    <row r="54" customFormat="false" ht="12.8" hidden="false" customHeight="true" outlineLevel="0" collapsed="false">
      <c r="B54" s="22" t="s">
        <v>71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AMI54" s="0"/>
      <c r="AMJ54" s="0"/>
    </row>
    <row r="55" customFormat="false" ht="12.8" hidden="false" customHeight="true" outlineLevel="0" collapsed="false">
      <c r="B55" s="22" t="s">
        <v>72</v>
      </c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AMI55" s="0"/>
      <c r="AMJ55" s="0"/>
    </row>
    <row r="56" customFormat="false" ht="12.8" hidden="false" customHeight="true" outlineLevel="0" collapsed="false">
      <c r="B56" s="22" t="s">
        <v>73</v>
      </c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AMI56" s="0"/>
      <c r="AMJ56" s="0"/>
    </row>
  </sheetData>
  <mergeCells count="36">
    <mergeCell ref="E1:O1"/>
    <mergeCell ref="B2:O2"/>
    <mergeCell ref="C3:J3"/>
    <mergeCell ref="M3:O3"/>
    <mergeCell ref="B5:O5"/>
    <mergeCell ref="B9:O9"/>
    <mergeCell ref="B10:O10"/>
    <mergeCell ref="B11:O11"/>
    <mergeCell ref="B12:O12"/>
    <mergeCell ref="B13:O13"/>
    <mergeCell ref="B14:O14"/>
    <mergeCell ref="B15:O15"/>
    <mergeCell ref="B17:O17"/>
    <mergeCell ref="B21:O21"/>
    <mergeCell ref="B22:O22"/>
    <mergeCell ref="B23:O23"/>
    <mergeCell ref="B24:O24"/>
    <mergeCell ref="B25:O25"/>
    <mergeCell ref="B26:O26"/>
    <mergeCell ref="B27:O27"/>
    <mergeCell ref="B30:O30"/>
    <mergeCell ref="B34:O34"/>
    <mergeCell ref="B35:O35"/>
    <mergeCell ref="B36:O36"/>
    <mergeCell ref="B38:O38"/>
    <mergeCell ref="B42:O42"/>
    <mergeCell ref="B43:O43"/>
    <mergeCell ref="B44:O44"/>
    <mergeCell ref="B45:O45"/>
    <mergeCell ref="B46:O46"/>
    <mergeCell ref="B48:O48"/>
    <mergeCell ref="B52:O52"/>
    <mergeCell ref="B53:O53"/>
    <mergeCell ref="B54:O54"/>
    <mergeCell ref="B55:O55"/>
    <mergeCell ref="B56:O56"/>
  </mergeCells>
  <printOptions headings="false" gridLines="false" gridLinesSet="true" horizontalCentered="false" verticalCentered="false"/>
  <pageMargins left="0.602083333333333" right="0.7875" top="0.5125" bottom="0.7875" header="0.275" footer="0.511805555555555"/>
  <pageSetup paperSize="9" scale="105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&amp;C&amp;A</oddHeader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C3:G16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E25" activeCellId="0" sqref="E25"/>
    </sheetView>
  </sheetViews>
  <sheetFormatPr defaultColWidth="11.65234375" defaultRowHeight="12.8" zeroHeight="false" outlineLevelRow="0" outlineLevelCol="0"/>
  <cols>
    <col collapsed="false" customWidth="true" hidden="false" outlineLevel="0" max="1" min="1" style="1" width="12.63"/>
    <col collapsed="false" customWidth="true" hidden="false" outlineLevel="0" max="2" min="2" style="1" width="10.19"/>
    <col collapsed="false" customWidth="false" hidden="false" outlineLevel="0" max="3" min="3" style="1" width="11.64"/>
    <col collapsed="false" customWidth="true" hidden="false" outlineLevel="0" max="4" min="4" style="1" width="19.54"/>
    <col collapsed="false" customWidth="true" hidden="false" outlineLevel="0" max="5" min="5" style="1" width="17.02"/>
    <col collapsed="false" customWidth="true" hidden="false" outlineLevel="0" max="7" min="6" style="1" width="19.7"/>
    <col collapsed="false" customWidth="false" hidden="false" outlineLevel="0" max="1024" min="8" style="1" width="11.64"/>
  </cols>
  <sheetData>
    <row r="3" customFormat="false" ht="23.1" hidden="false" customHeight="true" outlineLevel="0" collapsed="false"/>
    <row r="4" customFormat="false" ht="27.45" hidden="false" customHeight="true" outlineLevel="0" collapsed="false">
      <c r="C4" s="2"/>
      <c r="D4" s="3" t="s">
        <v>0</v>
      </c>
      <c r="E4" s="3"/>
      <c r="F4" s="3"/>
    </row>
    <row r="6" customFormat="false" ht="16.15" hidden="false" customHeight="false" outlineLevel="0" collapsed="false">
      <c r="C6" s="25" t="s">
        <v>74</v>
      </c>
      <c r="D6" s="25"/>
      <c r="E6" s="25"/>
      <c r="F6" s="25"/>
      <c r="G6" s="25"/>
    </row>
    <row r="7" customFormat="false" ht="12.8" hidden="false" customHeight="false" outlineLevel="0" collapsed="false">
      <c r="C7" s="5"/>
      <c r="D7" s="16"/>
      <c r="E7" s="16"/>
      <c r="F7" s="16"/>
    </row>
    <row r="8" customFormat="false" ht="12.8" hidden="false" customHeight="false" outlineLevel="0" collapsed="false">
      <c r="C8" s="5"/>
      <c r="D8" s="5"/>
    </row>
    <row r="9" customFormat="false" ht="16.15" hidden="false" customHeight="false" outlineLevel="0" collapsed="false">
      <c r="C9" s="5"/>
      <c r="D9" s="25" t="s">
        <v>25</v>
      </c>
      <c r="E9" s="25"/>
      <c r="F9" s="25"/>
    </row>
    <row r="11" customFormat="false" ht="16.2" hidden="false" customHeight="true" outlineLevel="0" collapsed="false">
      <c r="D11" s="26" t="s">
        <v>75</v>
      </c>
      <c r="E11" s="26"/>
      <c r="F11" s="26"/>
    </row>
    <row r="12" customFormat="false" ht="28.45" hidden="false" customHeight="false" outlineLevel="0" collapsed="false">
      <c r="D12" s="26" t="s">
        <v>76</v>
      </c>
      <c r="E12" s="27" t="s">
        <v>77</v>
      </c>
      <c r="F12" s="27" t="s">
        <v>78</v>
      </c>
    </row>
    <row r="13" customFormat="false" ht="15" hidden="false" customHeight="false" outlineLevel="0" collapsed="false">
      <c r="D13" s="28" t="s">
        <v>79</v>
      </c>
      <c r="E13" s="29" t="n">
        <v>600</v>
      </c>
      <c r="F13" s="29" t="s">
        <v>80</v>
      </c>
    </row>
    <row r="14" customFormat="false" ht="12.8" hidden="false" customHeight="false" outlineLevel="0" collapsed="false">
      <c r="C14" s="13"/>
      <c r="D14" s="13"/>
      <c r="E14" s="13"/>
      <c r="F14" s="13"/>
      <c r="G14" s="13"/>
    </row>
    <row r="15" customFormat="false" ht="27" hidden="false" customHeight="true" outlineLevel="0" collapsed="false">
      <c r="C15" s="13"/>
      <c r="D15" s="30" t="s">
        <v>81</v>
      </c>
      <c r="E15" s="30"/>
      <c r="F15" s="30"/>
      <c r="G15" s="13"/>
    </row>
    <row r="16" customFormat="false" ht="13.8" hidden="false" customHeight="true" outlineLevel="0" collapsed="false">
      <c r="D16" s="31" t="s">
        <v>82</v>
      </c>
      <c r="E16" s="31"/>
      <c r="F16" s="31"/>
    </row>
  </sheetData>
  <mergeCells count="7">
    <mergeCell ref="D4:F4"/>
    <mergeCell ref="C6:G6"/>
    <mergeCell ref="D7:F7"/>
    <mergeCell ref="D9:F9"/>
    <mergeCell ref="D11:F11"/>
    <mergeCell ref="D15:F15"/>
    <mergeCell ref="D16:F16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280</TotalTime>
  <Application>LibreOffice/6.4.5.2$Windows_X86_64 LibreOffice_project/a726b36747cf2001e06b58ad5db1aa3a9a1872d6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2017-10-20T23:41:04Z</dcterms:created>
  <dc:creator/>
  <dc:description/>
  <dc:language>pt-BR</dc:language>
  <cp:lastModifiedBy/>
  <dcterms:modified xsi:type="dcterms:W3CDTF">2026-05-12T11:35:30Z</dcterms:modified>
  <cp:revision>76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